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" sheetId="1" r:id="rId1"/>
    <sheet name="BS" sheetId="2" r:id="rId2"/>
    <sheet name="EQTY" sheetId="3" r:id="rId3"/>
    <sheet name="CF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'BS'!$A$1:$H$95</definedName>
    <definedName name="_xlnm.Print_Titles" localSheetId="1">'BS'!$1:$6</definedName>
    <definedName name="_xlnm.Print_Titles" localSheetId="3">'CF'!$1:$6</definedName>
  </definedNames>
  <calcPr fullCalcOnLoad="1"/>
</workbook>
</file>

<file path=xl/sharedStrings.xml><?xml version="1.0" encoding="utf-8"?>
<sst xmlns="http://schemas.openxmlformats.org/spreadsheetml/2006/main" count="180" uniqueCount="134">
  <si>
    <t>Encorp Berhad</t>
  </si>
  <si>
    <t>(Company No.: 506836-X)</t>
  </si>
  <si>
    <t>(Incorporated in Malaysia)</t>
  </si>
  <si>
    <t>CONDENSED CONSOLIDATED BALANCE SHEET</t>
  </si>
  <si>
    <t>AS AT 30 SEPTEMBER 2004</t>
  </si>
  <si>
    <t>(Unaudited)</t>
  </si>
  <si>
    <t>(Audited)</t>
  </si>
  <si>
    <t>As at end of current quarter</t>
  </si>
  <si>
    <t>As at preceding financial year end</t>
  </si>
  <si>
    <t>RM'000</t>
  </si>
  <si>
    <t>PROPERTY, PLANT AND EQUIPMENT</t>
  </si>
  <si>
    <t>GOODWILL</t>
  </si>
  <si>
    <t>CONCESSION EXPENDITURE</t>
  </si>
  <si>
    <t>CONCESSION INCOME RECEIVABLE</t>
  </si>
  <si>
    <t>CURRENT ASSETS</t>
  </si>
  <si>
    <t>Inventories</t>
  </si>
  <si>
    <t>Trade receivable</t>
  </si>
  <si>
    <t>Other receivables</t>
  </si>
  <si>
    <t xml:space="preserve"> </t>
  </si>
  <si>
    <t>Tax recoverable</t>
  </si>
  <si>
    <t>Amount due from corporate shareholder</t>
  </si>
  <si>
    <t>Deposit, cash and bank balances</t>
  </si>
  <si>
    <t>CURRENT LIABILITIES</t>
  </si>
  <si>
    <t>Trade payables</t>
  </si>
  <si>
    <t>Other payables</t>
  </si>
  <si>
    <t>Short term borrowings</t>
  </si>
  <si>
    <t>Hire purchase payables</t>
  </si>
  <si>
    <t>Provision for taxation</t>
  </si>
  <si>
    <t>NET CURRENT LIABILITIES</t>
  </si>
  <si>
    <t xml:space="preserve">The Condensed Consolidated Balance Sheet should be read in conjunction with the Audited Financial Statements' </t>
  </si>
  <si>
    <t>FUNDS EMPLOYED:-</t>
  </si>
  <si>
    <t>SHARE CAPITAL</t>
  </si>
  <si>
    <t>SHARE PREMIUM</t>
  </si>
  <si>
    <t>RESERVE ARISING ON CONSOLIDATION</t>
  </si>
  <si>
    <t>RETAINED PROFIT</t>
  </si>
  <si>
    <t>SHAREHOLDERS' FUNDS</t>
  </si>
  <si>
    <t>DEFERRED AND LONG TERM</t>
  </si>
  <si>
    <t>LIABILITIES</t>
  </si>
  <si>
    <t>Long term borrowings</t>
  </si>
  <si>
    <t>Deferred taxation</t>
  </si>
  <si>
    <t>NET TANGIBLE ASSETS PER SHARE (RM)</t>
  </si>
  <si>
    <t>Non-distributable</t>
  </si>
  <si>
    <t>Distributable</t>
  </si>
  <si>
    <t>Share</t>
  </si>
  <si>
    <t>Reserve on</t>
  </si>
  <si>
    <t>Retained</t>
  </si>
  <si>
    <t>Total</t>
  </si>
  <si>
    <t>Capital</t>
  </si>
  <si>
    <t>Premium</t>
  </si>
  <si>
    <t>Consolidation</t>
  </si>
  <si>
    <t>Profits</t>
  </si>
  <si>
    <t>( RM'000 )</t>
  </si>
  <si>
    <t>At 1 January 2003</t>
  </si>
  <si>
    <t>As previously stated</t>
  </si>
  <si>
    <t>Prior year adjustment</t>
  </si>
  <si>
    <t>At 1 January 2003 (restated)</t>
  </si>
  <si>
    <t>Net profit for the year</t>
  </si>
  <si>
    <t>At 31 December 2003</t>
  </si>
  <si>
    <t>Net loss for the period</t>
  </si>
  <si>
    <t>At 30 Sep 2004</t>
  </si>
  <si>
    <t>CONDENSED CONSOLIDATED CASH FLOW STATEMENTS FOR THE QUARTER ENDED</t>
  </si>
  <si>
    <t>9  Months ended</t>
  </si>
  <si>
    <t>RM '000</t>
  </si>
  <si>
    <t>Cash Flows From Operating Activities</t>
  </si>
  <si>
    <t>(Loss)/profit before taxation</t>
  </si>
  <si>
    <t>Adjustments for:</t>
  </si>
  <si>
    <t xml:space="preserve">   Depreciation</t>
  </si>
  <si>
    <t xml:space="preserve">   Interest expenses</t>
  </si>
  <si>
    <t xml:space="preserve">   Gain on disposal of plant and equipment</t>
  </si>
  <si>
    <t xml:space="preserve">   Provision for doubtful debts</t>
  </si>
  <si>
    <t xml:space="preserve">   Bad debts recovered</t>
  </si>
  <si>
    <t xml:space="preserve">   Amortisation of concession expenditure</t>
  </si>
  <si>
    <t xml:space="preserve">   Interest income</t>
  </si>
  <si>
    <t xml:space="preserve">   Amortisation of goodwill on consolidation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</si>
  <si>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</si>
  <si>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</si>
  <si>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</si>
  <si>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</si>
  <si>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</si>
  <si>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Interest paid</t>
  </si>
  <si>
    <t>Income taxes paid</t>
  </si>
  <si>
    <t>Net cash flow generated from operating activities</t>
  </si>
  <si>
    <t>Cash Flows From Investing Activities</t>
  </si>
  <si>
    <t>Purchase of property, plant and equipment</t>
  </si>
  <si>
    <t>Proceeds from disposal of fixed asset</t>
  </si>
  <si>
    <t>Interest received</t>
  </si>
  <si>
    <t>Net cash generated from/(used in) investing activities</t>
  </si>
  <si>
    <t>Cash Flows From Financing Activities</t>
  </si>
  <si>
    <t>Proceeds from borrowings</t>
  </si>
  <si>
    <t>Repayment of  borrowings</t>
  </si>
  <si>
    <t>Release of deposits pledged</t>
  </si>
  <si>
    <t>Repayment of hire purchase and lease payables</t>
  </si>
  <si>
    <t>Net cash used in  financing activities</t>
  </si>
  <si>
    <t>Net Increase/(Decrease) In Cash and Cash Equivalents</t>
  </si>
  <si>
    <t>Cash and Cash Equivalents At Beginning Of Period</t>
  </si>
  <si>
    <t>Cash and Cash Equivalents At End Of Period</t>
  </si>
  <si>
    <t>Cash and cash equivalents included in the cash flows comprise the following balance sheet amounts:-</t>
  </si>
  <si>
    <t>Deposits</t>
  </si>
  <si>
    <t>Cash and bank balances</t>
  </si>
  <si>
    <t>Bank overdrafts</t>
  </si>
  <si>
    <t>Less: Cash and bank balances and deposits pledged</t>
  </si>
  <si>
    <t>CONDENSED CONSOLIDATED INCOME STATEMENTS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</si>
  <si>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</si>
  <si>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</si>
  <si>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</si>
  <si>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</si>
  <si>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</si>
  <si>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 corresponding period</t>
  </si>
  <si>
    <t>30 Sep 04</t>
  </si>
  <si>
    <t>30 Sep 03</t>
  </si>
  <si>
    <t>Revenue</t>
  </si>
  <si>
    <t>Operating Expenses</t>
  </si>
  <si>
    <t>Profit from Operations</t>
  </si>
  <si>
    <t>Other Operating Income</t>
  </si>
  <si>
    <t>Finance Cost</t>
  </si>
  <si>
    <t>(Loss)/profit before tax</t>
  </si>
  <si>
    <t>Taxation</t>
  </si>
  <si>
    <t>Loss after tax</t>
  </si>
  <si>
    <t>Loss per share (Sen)</t>
  </si>
  <si>
    <t xml:space="preserve">   -Basic (223,508,536)</t>
  </si>
  <si>
    <t>30 SEPTEMBER 2004</t>
  </si>
  <si>
    <t>Quarterly report on consolidated results for the quarter ended 30 September 2004. These figures have not been audited.</t>
  </si>
  <si>
    <t>ended 31 December 2003 and the accompanying explanatory notes attached to the interim financial statements.</t>
  </si>
  <si>
    <t>for the year ended 31December 2003 and the accompanying explanatory notes attached to the interim financial</t>
  </si>
  <si>
    <t>statements</t>
  </si>
  <si>
    <t>for the year ended 31 December 2003 and the accompanying explanatory notes attached to the interim financial</t>
  </si>
  <si>
    <t>The Condensed Consolidated Statement of Changes In Equity should be read in conjunction with the Audited Financial</t>
  </si>
  <si>
    <t>Statements' for the year ended 31 December 2003 and the accompanying explanatory notes attached to the interim</t>
  </si>
  <si>
    <t>financial statements.</t>
  </si>
  <si>
    <t>CONDENSED CONSOLIDATED STATEMENTS OF CHANGES IN EQUITY FOR THE QUARTER ENDED</t>
  </si>
  <si>
    <t>The Condensed Consolidated Cashflow Statements should be read in conjunction with the Audited</t>
  </si>
  <si>
    <t>Financial Statements' for the year ended 31 December 2003 and the accompanying explanatory</t>
  </si>
  <si>
    <t>notes attached to the interim financial statements.</t>
  </si>
  <si>
    <t>The Condensed Consolidated Income Statements should be read in conjunction with the Audited Financial Statements'  for the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</si>
</sst>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\(#,##0\);&quot;  -         &quot;"/>
    <numFmt numFmtId="166" formatCode="#,##0_);[Red]\(#,##0\);\-"/>
    <numFmt numFmtId="167" formatCode="0_);\(0\)"/>
  </numFmts>
  <fonts count="1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sz val="11"/>
      <name val="Times New Roman"/>
      <family val="1"/>
    </font>
    <font>
      <sz val="12"/>
      <name val="Garamond"/>
      <family val="1"/>
    </font>
    <font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Geneva"/>
      <family val="0"/>
    </font>
    <font>
      <sz val="10"/>
      <name val="Times New Roman"/>
      <family val="1"/>
    </font>
    <font>
      <b/>
      <sz val="16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right"/>
    </xf>
    <xf numFmtId="0" fontId="4" fillId="0" borderId="0" xfId="21" applyFont="1" applyFill="1">
      <alignment/>
      <protection/>
    </xf>
    <xf numFmtId="0" fontId="4" fillId="0" borderId="0" xfId="21" applyFont="1">
      <alignment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 horizontal="right"/>
    </xf>
    <xf numFmtId="0" fontId="2" fillId="0" borderId="0" xfId="21" applyFont="1" applyFill="1">
      <alignment/>
      <protection/>
    </xf>
    <xf numFmtId="164" fontId="2" fillId="0" borderId="0" xfId="15" applyNumberFormat="1" applyFont="1" applyAlignment="1">
      <alignment horizontal="right"/>
    </xf>
    <xf numFmtId="0" fontId="6" fillId="0" borderId="0" xfId="21" applyFont="1" applyFill="1">
      <alignment/>
      <protection/>
    </xf>
    <xf numFmtId="0" fontId="2" fillId="0" borderId="0" xfId="21" applyFont="1">
      <alignment/>
      <protection/>
    </xf>
    <xf numFmtId="164" fontId="2" fillId="0" borderId="0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4" xfId="15" applyNumberFormat="1" applyFont="1" applyBorder="1" applyAlignment="1">
      <alignment horizontal="right"/>
    </xf>
    <xf numFmtId="164" fontId="2" fillId="0" borderId="5" xfId="15" applyNumberFormat="1" applyFont="1" applyBorder="1" applyAlignment="1">
      <alignment horizontal="right"/>
    </xf>
    <xf numFmtId="164" fontId="2" fillId="0" borderId="6" xfId="15" applyNumberFormat="1" applyFont="1" applyBorder="1" applyAlignment="1">
      <alignment horizontal="right"/>
    </xf>
    <xf numFmtId="164" fontId="2" fillId="0" borderId="0" xfId="21" applyNumberFormat="1" applyFont="1" applyAlignment="1">
      <alignment horizontal="right"/>
      <protection/>
    </xf>
    <xf numFmtId="164" fontId="2" fillId="0" borderId="7" xfId="15" applyNumberFormat="1" applyFont="1" applyBorder="1" applyAlignment="1">
      <alignment horizontal="right"/>
    </xf>
    <xf numFmtId="164" fontId="2" fillId="0" borderId="8" xfId="15" applyNumberFormat="1" applyFont="1" applyBorder="1" applyAlignment="1">
      <alignment horizontal="right"/>
    </xf>
    <xf numFmtId="164" fontId="2" fillId="0" borderId="0" xfId="21" applyNumberFormat="1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164" fontId="2" fillId="0" borderId="0" xfId="15" applyNumberFormat="1" applyFont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7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 horizontal="right"/>
    </xf>
    <xf numFmtId="164" fontId="2" fillId="0" borderId="2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0" xfId="21" applyNumberFormat="1" applyFont="1" applyFill="1" applyBorder="1">
      <alignment/>
      <protection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164" fontId="9" fillId="0" borderId="0" xfId="15" applyNumberFormat="1" applyFont="1" applyFill="1" applyAlignment="1">
      <alignment/>
    </xf>
    <xf numFmtId="164" fontId="10" fillId="0" borderId="0" xfId="15" applyNumberFormat="1" applyFont="1" applyFill="1" applyAlignment="1">
      <alignment/>
    </xf>
    <xf numFmtId="164" fontId="11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 wrapText="1"/>
    </xf>
    <xf numFmtId="43" fontId="0" fillId="0" borderId="0" xfId="15" applyFont="1" applyFill="1" applyBorder="1" applyAlignment="1">
      <alignment horizontal="left"/>
    </xf>
    <xf numFmtId="43" fontId="0" fillId="0" borderId="0" xfId="15" applyFont="1" applyFill="1" applyBorder="1" applyAlignment="1">
      <alignment horizontal="center" vertical="center"/>
    </xf>
    <xf numFmtId="43" fontId="0" fillId="0" borderId="0" xfId="15" applyFont="1" applyFill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 horizontal="center" wrapText="1"/>
      <protection/>
    </xf>
    <xf numFmtId="43" fontId="0" fillId="0" borderId="0" xfId="15" applyFont="1" applyFill="1" applyBorder="1" applyAlignment="1" applyProtection="1">
      <alignment horizontal="left"/>
      <protection/>
    </xf>
    <xf numFmtId="43" fontId="0" fillId="0" borderId="0" xfId="15" applyFont="1" applyFill="1" applyBorder="1" applyAlignment="1" applyProtection="1">
      <alignment horizontal="center" vertical="center"/>
      <protection/>
    </xf>
    <xf numFmtId="43" fontId="9" fillId="0" borderId="0" xfId="15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43" fontId="9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 horizontal="right"/>
    </xf>
    <xf numFmtId="164" fontId="0" fillId="0" borderId="7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7" xfId="0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64" fontId="0" fillId="0" borderId="0" xfId="15" applyNumberFormat="1" applyAlignment="1">
      <alignment/>
    </xf>
    <xf numFmtId="0" fontId="7" fillId="0" borderId="0" xfId="0" applyFont="1" applyAlignment="1">
      <alignment/>
    </xf>
    <xf numFmtId="164" fontId="0" fillId="0" borderId="0" xfId="15" applyNumberForma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2" fillId="0" borderId="0" xfId="21" applyFont="1">
      <alignment/>
      <protection/>
    </xf>
    <xf numFmtId="0" fontId="12" fillId="0" borderId="0" xfId="21" applyFont="1" applyFill="1">
      <alignment/>
      <protection/>
    </xf>
    <xf numFmtId="15" fontId="9" fillId="0" borderId="0" xfId="0" applyNumberFormat="1" applyFont="1" applyAlignment="1">
      <alignment horizontal="center" vertical="center"/>
    </xf>
    <xf numFmtId="0" fontId="12" fillId="0" borderId="0" xfId="21" applyFont="1" applyAlignment="1">
      <alignment/>
      <protection/>
    </xf>
    <xf numFmtId="0" fontId="9" fillId="0" borderId="0" xfId="21" applyNumberFormat="1" applyFont="1" applyFill="1" applyAlignment="1" quotePrefix="1">
      <alignment horizontal="center"/>
      <protection/>
    </xf>
    <xf numFmtId="0" fontId="0" fillId="0" borderId="0" xfId="21" applyFont="1">
      <alignment/>
      <protection/>
    </xf>
    <xf numFmtId="166" fontId="9" fillId="0" borderId="0" xfId="21" applyNumberFormat="1" applyFont="1" applyFill="1" applyAlignment="1">
      <alignment horizontal="center"/>
      <protection/>
    </xf>
    <xf numFmtId="166" fontId="0" fillId="0" borderId="0" xfId="21" applyNumberFormat="1" applyFont="1">
      <alignment/>
      <protection/>
    </xf>
    <xf numFmtId="0" fontId="9" fillId="0" borderId="0" xfId="21" applyFont="1" applyFill="1">
      <alignment/>
      <protection/>
    </xf>
    <xf numFmtId="0" fontId="9" fillId="0" borderId="0" xfId="21" applyFont="1">
      <alignment/>
      <protection/>
    </xf>
    <xf numFmtId="41" fontId="0" fillId="0" borderId="0" xfId="21" applyNumberFormat="1" applyFont="1" applyAlignment="1">
      <alignment horizontal="right"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Fill="1">
      <alignment/>
      <protection/>
    </xf>
    <xf numFmtId="0" fontId="0" fillId="0" borderId="0" xfId="0" applyFont="1" applyAlignment="1">
      <alignment/>
    </xf>
    <xf numFmtId="41" fontId="0" fillId="0" borderId="7" xfId="21" applyNumberFormat="1" applyFont="1" applyBorder="1">
      <alignment/>
      <protection/>
    </xf>
    <xf numFmtId="41" fontId="0" fillId="0" borderId="0" xfId="21" applyNumberFormat="1" applyFont="1" applyBorder="1">
      <alignment/>
      <protection/>
    </xf>
    <xf numFmtId="41" fontId="0" fillId="0" borderId="11" xfId="21" applyNumberFormat="1" applyFont="1" applyBorder="1">
      <alignment/>
      <protection/>
    </xf>
    <xf numFmtId="164" fontId="0" fillId="0" borderId="0" xfId="17" applyNumberFormat="1" applyFont="1" applyAlignment="1">
      <alignment/>
    </xf>
    <xf numFmtId="164" fontId="0" fillId="0" borderId="0" xfId="17" applyNumberFormat="1" applyFont="1" applyFill="1" applyAlignment="1">
      <alignment/>
    </xf>
    <xf numFmtId="41" fontId="0" fillId="0" borderId="7" xfId="21" applyNumberFormat="1" applyFont="1" applyFill="1" applyBorder="1">
      <alignment/>
      <protection/>
    </xf>
    <xf numFmtId="41" fontId="0" fillId="0" borderId="0" xfId="21" applyNumberFormat="1" applyFont="1" applyFill="1" applyBorder="1" applyAlignment="1" quotePrefix="1">
      <alignment horizontal="right"/>
      <protection/>
    </xf>
    <xf numFmtId="167" fontId="0" fillId="0" borderId="7" xfId="21" applyNumberFormat="1" applyFont="1" applyFill="1" applyBorder="1">
      <alignment/>
      <protection/>
    </xf>
    <xf numFmtId="166" fontId="0" fillId="0" borderId="7" xfId="21" applyNumberFormat="1" applyFont="1" applyBorder="1">
      <alignment/>
      <protection/>
    </xf>
    <xf numFmtId="0" fontId="0" fillId="0" borderId="0" xfId="21" applyFont="1" applyFill="1" applyBorder="1">
      <alignment/>
      <protection/>
    </xf>
    <xf numFmtId="41" fontId="0" fillId="0" borderId="7" xfId="21" applyNumberFormat="1" applyFont="1" applyFill="1" applyBorder="1" quotePrefix="1">
      <alignment/>
      <protection/>
    </xf>
    <xf numFmtId="41" fontId="0" fillId="0" borderId="0" xfId="21" applyNumberFormat="1" applyFont="1" applyFill="1" applyBorder="1" quotePrefix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41" fontId="0" fillId="0" borderId="2" xfId="21" applyNumberFormat="1" applyFont="1" applyBorder="1">
      <alignment/>
      <protection/>
    </xf>
    <xf numFmtId="41" fontId="0" fillId="0" borderId="4" xfId="21" applyNumberFormat="1" applyFont="1" applyBorder="1">
      <alignment/>
      <protection/>
    </xf>
    <xf numFmtId="41" fontId="0" fillId="0" borderId="0" xfId="21" applyNumberFormat="1" applyFont="1" applyFill="1" applyBorder="1">
      <alignment/>
      <protection/>
    </xf>
    <xf numFmtId="0" fontId="0" fillId="0" borderId="0" xfId="21" applyFont="1" quotePrefix="1">
      <alignment/>
      <protection/>
    </xf>
    <xf numFmtId="0" fontId="0" fillId="0" borderId="0" xfId="0" applyFont="1" applyFill="1" applyAlignment="1">
      <alignment/>
    </xf>
    <xf numFmtId="164" fontId="0" fillId="0" borderId="5" xfId="17" applyNumberFormat="1" applyFont="1" applyFill="1" applyBorder="1" applyAlignment="1">
      <alignment/>
    </xf>
    <xf numFmtId="164" fontId="0" fillId="0" borderId="2" xfId="17" applyNumberFormat="1" applyFont="1" applyFill="1" applyBorder="1" applyAlignment="1">
      <alignment/>
    </xf>
    <xf numFmtId="41" fontId="0" fillId="0" borderId="2" xfId="21" applyNumberFormat="1" applyFont="1" applyFill="1" applyBorder="1">
      <alignment/>
      <protection/>
    </xf>
    <xf numFmtId="41" fontId="0" fillId="0" borderId="4" xfId="21" applyNumberFormat="1" applyFont="1" applyFill="1" applyBorder="1">
      <alignment/>
      <protection/>
    </xf>
    <xf numFmtId="164" fontId="0" fillId="0" borderId="0" xfId="17" applyNumberFormat="1" applyFont="1" applyFill="1" applyBorder="1" applyAlignment="1">
      <alignment/>
    </xf>
    <xf numFmtId="164" fontId="0" fillId="0" borderId="7" xfId="17" applyNumberFormat="1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"/>
    </xf>
    <xf numFmtId="0" fontId="0" fillId="0" borderId="0" xfId="21" applyFont="1" applyBorder="1">
      <alignment/>
      <protection/>
    </xf>
    <xf numFmtId="41" fontId="9" fillId="0" borderId="7" xfId="21" applyNumberFormat="1" applyFont="1" applyBorder="1">
      <alignment/>
      <protection/>
    </xf>
    <xf numFmtId="41" fontId="0" fillId="0" borderId="8" xfId="21" applyNumberFormat="1" applyFont="1" applyBorder="1">
      <alignment/>
      <protection/>
    </xf>
    <xf numFmtId="0" fontId="14" fillId="0" borderId="0" xfId="21" applyFont="1">
      <alignment/>
      <protection/>
    </xf>
    <xf numFmtId="16" fontId="14" fillId="0" borderId="0" xfId="21" applyNumberFormat="1" applyFont="1" applyFill="1">
      <alignment/>
      <protection/>
    </xf>
    <xf numFmtId="41" fontId="14" fillId="0" borderId="0" xfId="21" applyNumberFormat="1" applyFont="1" applyBorder="1">
      <alignment/>
      <protection/>
    </xf>
    <xf numFmtId="166" fontId="14" fillId="0" borderId="0" xfId="21" applyNumberFormat="1" applyFont="1">
      <alignment/>
      <protection/>
    </xf>
    <xf numFmtId="0" fontId="9" fillId="0" borderId="0" xfId="0" applyFont="1" applyBorder="1" applyAlignment="1">
      <alignment horizontal="center"/>
    </xf>
    <xf numFmtId="15" fontId="9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6" fontId="14" fillId="0" borderId="0" xfId="21" applyNumberFormat="1" applyFont="1" applyAlignment="1">
      <alignment horizontal="right"/>
      <protection/>
    </xf>
    <xf numFmtId="164" fontId="0" fillId="0" borderId="7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0" fontId="9" fillId="0" borderId="0" xfId="20" applyFont="1" applyAlignment="1">
      <alignment horizontal="left"/>
      <protection/>
    </xf>
    <xf numFmtId="0" fontId="0" fillId="0" borderId="0" xfId="20">
      <alignment/>
      <protection/>
    </xf>
    <xf numFmtId="164" fontId="0" fillId="0" borderId="0" xfId="20" applyNumberFormat="1">
      <alignment/>
      <protection/>
    </xf>
    <xf numFmtId="164" fontId="9" fillId="0" borderId="0" xfId="15" applyNumberFormat="1" applyFont="1" applyAlignment="1">
      <alignment/>
    </xf>
    <xf numFmtId="0" fontId="0" fillId="0" borderId="0" xfId="20" applyAlignment="1">
      <alignment horizontal="left"/>
      <protection/>
    </xf>
    <xf numFmtId="0" fontId="0" fillId="0" borderId="0" xfId="20" applyFont="1">
      <alignment/>
      <protection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7" xfId="20" applyNumberFormat="1" applyFont="1" applyBorder="1" applyAlignment="1">
      <alignment horizontal="center" wrapText="1"/>
      <protection/>
    </xf>
    <xf numFmtId="164" fontId="0" fillId="0" borderId="7" xfId="15" applyNumberFormat="1" applyFont="1" applyBorder="1" applyAlignment="1">
      <alignment horizontal="center" wrapText="1"/>
    </xf>
    <xf numFmtId="0" fontId="0" fillId="0" borderId="7" xfId="20" applyFont="1" applyBorder="1" applyAlignment="1">
      <alignment horizontal="center" wrapText="1"/>
      <protection/>
    </xf>
    <xf numFmtId="164" fontId="9" fillId="0" borderId="0" xfId="15" applyNumberFormat="1" applyFont="1" applyAlignment="1" quotePrefix="1">
      <alignment horizontal="center"/>
    </xf>
    <xf numFmtId="164" fontId="9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0" fillId="0" borderId="7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 horizontal="right"/>
    </xf>
    <xf numFmtId="164" fontId="15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164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7" fillId="0" borderId="0" xfId="15" applyNumberFormat="1" applyFont="1" applyFill="1" applyAlignment="1">
      <alignment horizontal="left"/>
    </xf>
    <xf numFmtId="164" fontId="0" fillId="0" borderId="0" xfId="15" applyNumberFormat="1" applyFont="1" applyFill="1" applyAlignment="1">
      <alignment horizontal="left"/>
    </xf>
    <xf numFmtId="43" fontId="9" fillId="0" borderId="0" xfId="15" applyFont="1" applyFill="1" applyBorder="1" applyAlignment="1">
      <alignment horizontal="center" vertical="center"/>
    </xf>
    <xf numFmtId="164" fontId="16" fillId="0" borderId="0" xfId="15" applyNumberFormat="1" applyFont="1" applyFill="1" applyAlignment="1" quotePrefix="1">
      <alignment/>
    </xf>
    <xf numFmtId="0" fontId="0" fillId="0" borderId="0" xfId="0" applyAlignment="1">
      <alignment/>
    </xf>
    <xf numFmtId="0" fontId="9" fillId="0" borderId="0" xfId="2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omma_LMBaccs040402" xfId="17"/>
    <cellStyle name="Currency" xfId="18"/>
    <cellStyle name="Currency [0]" xfId="19"/>
    <cellStyle name="Normal_Group Consolidation" xfId="20"/>
    <cellStyle name="Normal_LMBaccs0404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0</xdr:rowOff>
    </xdr:from>
    <xdr:to>
      <xdr:col>4</xdr:col>
      <xdr:colOff>495300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914775" y="788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9825" y="1228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1228725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123825</xdr:rowOff>
    </xdr:from>
    <xdr:to>
      <xdr:col>4</xdr:col>
      <xdr:colOff>0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>
          <a:off x="1752600" y="2324100"/>
          <a:ext cx="152400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6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38400" y="122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7</xdr:row>
      <xdr:rowOff>0</xdr:rowOff>
    </xdr:from>
    <xdr:to>
      <xdr:col>7</xdr:col>
      <xdr:colOff>85725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162425" y="1228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00300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7</xdr:row>
      <xdr:rowOff>0</xdr:rowOff>
    </xdr:from>
    <xdr:to>
      <xdr:col>7</xdr:col>
      <xdr:colOff>876300</xdr:colOff>
      <xdr:row>7</xdr:row>
      <xdr:rowOff>0</xdr:rowOff>
    </xdr:to>
    <xdr:sp macro="[2]!Line14_Click">
      <xdr:nvSpPr>
        <xdr:cNvPr id="7" name="Line 7"/>
        <xdr:cNvSpPr>
          <a:spLocks/>
        </xdr:cNvSpPr>
      </xdr:nvSpPr>
      <xdr:spPr>
        <a:xfrm>
          <a:off x="4162425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876300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162425" y="1228725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7</xdr:col>
      <xdr:colOff>876300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171950" y="12287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6</xdr:col>
      <xdr:colOff>28575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476500" y="12287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657350" y="1228725"/>
          <a:ext cx="161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609725" y="1228725"/>
          <a:ext cx="1666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6</xdr:col>
      <xdr:colOff>28575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400300" y="122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</xdr:row>
      <xdr:rowOff>142875</xdr:rowOff>
    </xdr:from>
    <xdr:to>
      <xdr:col>7</xdr:col>
      <xdr:colOff>542925</xdr:colOff>
      <xdr:row>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162425" y="371475"/>
          <a:ext cx="54292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2</xdr:row>
      <xdr:rowOff>114300</xdr:rowOff>
    </xdr:from>
    <xdr:to>
      <xdr:col>9</xdr:col>
      <xdr:colOff>57150</xdr:colOff>
      <xdr:row>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4162425" y="504825"/>
          <a:ext cx="933450" cy="1238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4200525" y="1228725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543175" y="1228725"/>
          <a:ext cx="733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</xdr:row>
      <xdr:rowOff>38100</xdr:rowOff>
    </xdr:from>
    <xdr:to>
      <xdr:col>5</xdr:col>
      <xdr:colOff>0</xdr:colOff>
      <xdr:row>9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2581275" y="159067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47625</xdr:rowOff>
    </xdr:from>
    <xdr:to>
      <xdr:col>9</xdr:col>
      <xdr:colOff>66675</xdr:colOff>
      <xdr:row>9</xdr:row>
      <xdr:rowOff>47625</xdr:rowOff>
    </xdr:to>
    <xdr:sp>
      <xdr:nvSpPr>
        <xdr:cNvPr id="19" name="Line 19"/>
        <xdr:cNvSpPr>
          <a:spLocks/>
        </xdr:cNvSpPr>
      </xdr:nvSpPr>
      <xdr:spPr>
        <a:xfrm>
          <a:off x="4162425" y="160020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38</xdr:row>
      <xdr:rowOff>28575</xdr:rowOff>
    </xdr:from>
    <xdr:to>
      <xdr:col>5</xdr:col>
      <xdr:colOff>495300</xdr:colOff>
      <xdr:row>38</xdr:row>
      <xdr:rowOff>38100</xdr:rowOff>
    </xdr:to>
    <xdr:sp>
      <xdr:nvSpPr>
        <xdr:cNvPr id="1" name="Line 1"/>
        <xdr:cNvSpPr>
          <a:spLocks/>
        </xdr:cNvSpPr>
      </xdr:nvSpPr>
      <xdr:spPr>
        <a:xfrm flipH="1" flipV="1">
          <a:off x="3657600" y="6286500"/>
          <a:ext cx="4476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ssy%20-%20Encorp%20Consol-0904%20-%204%20(direct%20consol%20adj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%20-%20Encorp-3qtr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essy%20-%20Encorp%20Consol-0904%20-%205%20(direct%20consol%20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-PL"/>
      <sheetName val="QTR-BS"/>
      <sheetName val="QTR-Eqty"/>
      <sheetName val="QTR-CF"/>
      <sheetName val="Group "/>
      <sheetName val="CF Wkgs"/>
      <sheetName val="CF Sum"/>
      <sheetName val="CF workings"/>
      <sheetName val="QTR - 3rd"/>
      <sheetName val="KLSE infor"/>
      <sheetName val=" ConsoJL"/>
      <sheetName val="Equity"/>
      <sheetName val="EPS"/>
      <sheetName val="Mkt value"/>
      <sheetName val="Segmental"/>
      <sheetName val="Net interest on ABBA"/>
      <sheetName val="Interco Int 13.8 m"/>
      <sheetName val="Goodwill"/>
    </sheetNames>
    <sheetDataSet>
      <sheetData sheetId="4">
        <row r="41">
          <cell r="O41">
            <v>118419756</v>
          </cell>
        </row>
        <row r="43">
          <cell r="O43">
            <v>163583325</v>
          </cell>
        </row>
        <row r="44">
          <cell r="O44">
            <v>275601159.8014</v>
          </cell>
        </row>
        <row r="45">
          <cell r="O45">
            <v>930756691</v>
          </cell>
        </row>
        <row r="48">
          <cell r="O48">
            <v>29716112</v>
          </cell>
        </row>
        <row r="49">
          <cell r="O49">
            <v>169628047</v>
          </cell>
        </row>
        <row r="50">
          <cell r="O50">
            <v>4918532</v>
          </cell>
        </row>
        <row r="51">
          <cell r="O51">
            <v>1245457</v>
          </cell>
        </row>
        <row r="52">
          <cell r="O52">
            <v>1302649</v>
          </cell>
        </row>
        <row r="54">
          <cell r="O54">
            <v>55705265</v>
          </cell>
        </row>
        <row r="58">
          <cell r="O58">
            <v>134578999</v>
          </cell>
        </row>
        <row r="59">
          <cell r="O59">
            <v>143004792</v>
          </cell>
        </row>
        <row r="60">
          <cell r="O60">
            <v>63607072</v>
          </cell>
        </row>
        <row r="63">
          <cell r="O63">
            <v>144967</v>
          </cell>
        </row>
        <row r="64">
          <cell r="O64">
            <v>1144048</v>
          </cell>
        </row>
        <row r="73">
          <cell r="O73">
            <v>103563392</v>
          </cell>
        </row>
        <row r="75">
          <cell r="O75">
            <v>47824897</v>
          </cell>
        </row>
        <row r="76">
          <cell r="O76">
            <v>22881571.8014</v>
          </cell>
        </row>
        <row r="80">
          <cell r="O80">
            <v>987337330</v>
          </cell>
        </row>
        <row r="81">
          <cell r="O81">
            <v>22830729</v>
          </cell>
        </row>
        <row r="82">
          <cell r="O82">
            <v>450660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heet"/>
      <sheetName val="equity"/>
      <sheetName val="cflow"/>
    </sheetNames>
    <definedNames>
      <definedName name="Line14_Click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TR-PL"/>
      <sheetName val="QTR-BS"/>
      <sheetName val="QTR-Eqty"/>
      <sheetName val="QTR-CF"/>
      <sheetName val="Group "/>
      <sheetName val="CF Wkgs"/>
      <sheetName val="CF Sum"/>
      <sheetName val="CF workings"/>
      <sheetName val="QTR - 3rd"/>
      <sheetName val="KLSE infor"/>
      <sheetName val=" ConsoJL"/>
      <sheetName val="Equity"/>
      <sheetName val="EPS"/>
      <sheetName val="Mkt value"/>
      <sheetName val="Segmental"/>
      <sheetName val="Net interest on ABBA"/>
      <sheetName val="Interco Int 13.8 m"/>
      <sheetName val="Goodwill"/>
    </sheetNames>
    <sheetDataSet>
      <sheetData sheetId="1">
        <row r="37">
          <cell r="I37">
            <v>25693</v>
          </cell>
        </row>
      </sheetData>
      <sheetData sheetId="4">
        <row r="76">
          <cell r="O76">
            <v>22881571.8014</v>
          </cell>
        </row>
      </sheetData>
      <sheetData sheetId="6">
        <row r="13">
          <cell r="H13">
            <v>-708182.1986000016</v>
          </cell>
        </row>
        <row r="17">
          <cell r="H17">
            <v>8226759</v>
          </cell>
        </row>
        <row r="18">
          <cell r="H18">
            <v>71937870</v>
          </cell>
        </row>
        <row r="19">
          <cell r="H19">
            <v>-27000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41222381.8014</v>
          </cell>
        </row>
        <row r="23">
          <cell r="H23">
            <v>-1090147</v>
          </cell>
        </row>
        <row r="25">
          <cell r="H25">
            <v>7435606</v>
          </cell>
        </row>
        <row r="32">
          <cell r="H32">
            <v>-11753832.602800004</v>
          </cell>
        </row>
        <row r="33">
          <cell r="H33">
            <v>-13735715</v>
          </cell>
        </row>
        <row r="34">
          <cell r="H34">
            <v>-37846823</v>
          </cell>
        </row>
        <row r="35">
          <cell r="H35">
            <v>0</v>
          </cell>
        </row>
        <row r="36">
          <cell r="H36">
            <v>-2020</v>
          </cell>
        </row>
        <row r="37">
          <cell r="H37">
            <v>-4836387</v>
          </cell>
        </row>
        <row r="43">
          <cell r="H43">
            <v>-401041</v>
          </cell>
        </row>
        <row r="44">
          <cell r="H44">
            <v>-476282</v>
          </cell>
        </row>
        <row r="60">
          <cell r="H60">
            <v>-848560</v>
          </cell>
        </row>
        <row r="61">
          <cell r="H61">
            <v>27000</v>
          </cell>
        </row>
        <row r="62">
          <cell r="H62">
            <v>1090147</v>
          </cell>
        </row>
        <row r="74">
          <cell r="H74">
            <v>-121715804</v>
          </cell>
        </row>
        <row r="75">
          <cell r="H75">
            <v>62796583</v>
          </cell>
        </row>
        <row r="76">
          <cell r="H76">
            <v>-150101</v>
          </cell>
        </row>
        <row r="85">
          <cell r="H85">
            <v>10279608</v>
          </cell>
        </row>
        <row r="96">
          <cell r="H96">
            <v>46281206</v>
          </cell>
        </row>
        <row r="97">
          <cell r="H97">
            <v>9424059</v>
          </cell>
        </row>
        <row r="98">
          <cell r="H98">
            <v>0</v>
          </cell>
        </row>
        <row r="100">
          <cell r="H100">
            <v>-46281205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22">
      <selection activeCell="A40" sqref="A40:IV42"/>
    </sheetView>
  </sheetViews>
  <sheetFormatPr defaultColWidth="9.140625" defaultRowHeight="12.75"/>
  <cols>
    <col min="1" max="1" width="14.57421875" style="0" customWidth="1"/>
    <col min="2" max="2" width="27.8515625" style="0" customWidth="1"/>
    <col min="3" max="3" width="13.7109375" style="0" customWidth="1"/>
    <col min="4" max="4" width="1.8515625" style="0" customWidth="1"/>
    <col min="5" max="5" width="13.421875" style="0" customWidth="1"/>
    <col min="6" max="6" width="2.140625" style="0" customWidth="1"/>
    <col min="7" max="7" width="12.7109375" style="0" customWidth="1"/>
    <col min="8" max="8" width="1.8515625" style="0" customWidth="1"/>
    <col min="9" max="9" width="13.8515625" style="0" customWidth="1"/>
  </cols>
  <sheetData>
    <row r="1" spans="1:9" ht="20.25">
      <c r="A1" s="166" t="s">
        <v>0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67" t="s">
        <v>1</v>
      </c>
      <c r="B2" s="168"/>
      <c r="C2" s="168"/>
      <c r="D2" s="168"/>
      <c r="E2" s="168"/>
      <c r="F2" s="168"/>
      <c r="G2" s="168"/>
      <c r="H2" s="168"/>
      <c r="I2" s="168"/>
    </row>
    <row r="3" spans="1:9" ht="12.75">
      <c r="A3" s="168" t="s">
        <v>2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77"/>
      <c r="B4" s="77"/>
      <c r="C4" s="77"/>
      <c r="D4" s="77"/>
      <c r="E4" s="77"/>
      <c r="F4" s="77"/>
      <c r="G4" s="77"/>
      <c r="H4" s="77"/>
      <c r="I4" s="77"/>
    </row>
    <row r="5" spans="1:9" ht="12.75">
      <c r="A5" s="143" t="s">
        <v>121</v>
      </c>
      <c r="B5" s="77"/>
      <c r="C5" s="77"/>
      <c r="D5" s="77"/>
      <c r="E5" s="77"/>
      <c r="F5" s="77"/>
      <c r="G5" s="77"/>
      <c r="H5" s="77"/>
      <c r="I5" s="77"/>
    </row>
    <row r="6" spans="1:9" ht="12.75">
      <c r="A6" s="143"/>
      <c r="B6" s="77"/>
      <c r="C6" s="77"/>
      <c r="D6" s="77"/>
      <c r="E6" s="77"/>
      <c r="F6" s="77"/>
      <c r="G6" s="77"/>
      <c r="H6" s="77"/>
      <c r="I6" s="77"/>
    </row>
    <row r="7" spans="1:9" ht="12.75">
      <c r="A7" s="77"/>
      <c r="B7" s="144"/>
      <c r="C7" s="77"/>
      <c r="D7" s="77"/>
      <c r="E7" s="77"/>
      <c r="F7" s="77"/>
      <c r="G7" s="77"/>
      <c r="H7" s="77"/>
      <c r="I7" s="77"/>
    </row>
    <row r="8" spans="1:9" ht="12.75">
      <c r="A8" s="145" t="s">
        <v>101</v>
      </c>
      <c r="B8" s="146"/>
      <c r="C8" s="147"/>
      <c r="D8" s="147"/>
      <c r="E8" s="147"/>
      <c r="F8" s="75"/>
      <c r="G8" s="75"/>
      <c r="H8" s="75"/>
      <c r="I8" s="146"/>
    </row>
    <row r="9" spans="1:9" ht="12.75">
      <c r="A9" s="145"/>
      <c r="B9" s="146"/>
      <c r="C9" s="147"/>
      <c r="D9" s="147"/>
      <c r="E9" s="147"/>
      <c r="F9" s="75"/>
      <c r="G9" s="75"/>
      <c r="H9" s="75"/>
      <c r="I9" s="146"/>
    </row>
    <row r="10" spans="1:9" ht="12.75">
      <c r="A10" s="145"/>
      <c r="B10" s="146"/>
      <c r="C10" s="147"/>
      <c r="D10" s="147"/>
      <c r="E10" s="147"/>
      <c r="F10" s="75"/>
      <c r="G10" s="75"/>
      <c r="H10" s="75"/>
      <c r="I10" s="146"/>
    </row>
    <row r="11" spans="1:9" ht="12.75">
      <c r="A11" s="145"/>
      <c r="B11" s="146"/>
      <c r="C11" s="169" t="s">
        <v>102</v>
      </c>
      <c r="D11" s="169"/>
      <c r="E11" s="169"/>
      <c r="F11" s="148"/>
      <c r="G11" s="170" t="s">
        <v>103</v>
      </c>
      <c r="H11" s="170"/>
      <c r="I11" s="170"/>
    </row>
    <row r="12" spans="1:9" ht="51">
      <c r="A12" s="149"/>
      <c r="B12" s="150"/>
      <c r="C12" s="151" t="s">
        <v>104</v>
      </c>
      <c r="D12" s="148"/>
      <c r="E12" s="152" t="s">
        <v>105</v>
      </c>
      <c r="F12" s="153"/>
      <c r="G12" s="151" t="s">
        <v>106</v>
      </c>
      <c r="H12" s="154"/>
      <c r="I12" s="154" t="s">
        <v>107</v>
      </c>
    </row>
    <row r="13" spans="1:9" ht="12.75">
      <c r="A13" s="148"/>
      <c r="B13" s="148"/>
      <c r="C13" s="155" t="s">
        <v>108</v>
      </c>
      <c r="D13" s="148"/>
      <c r="E13" s="155" t="s">
        <v>109</v>
      </c>
      <c r="F13" s="148"/>
      <c r="G13" s="155" t="s">
        <v>108</v>
      </c>
      <c r="H13" s="148"/>
      <c r="I13" s="155" t="s">
        <v>109</v>
      </c>
    </row>
    <row r="14" spans="1:9" ht="12.75">
      <c r="A14" s="148"/>
      <c r="B14" s="148"/>
      <c r="C14" s="156" t="s">
        <v>51</v>
      </c>
      <c r="D14" s="148"/>
      <c r="E14" s="156" t="s">
        <v>51</v>
      </c>
      <c r="F14" s="148"/>
      <c r="G14" s="156" t="s">
        <v>51</v>
      </c>
      <c r="H14" s="148"/>
      <c r="I14" s="156" t="s">
        <v>51</v>
      </c>
    </row>
    <row r="15" spans="1:9" ht="12.7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2.75">
      <c r="A16" s="75" t="s">
        <v>110</v>
      </c>
      <c r="B16" s="75"/>
      <c r="C16" s="143">
        <v>71812</v>
      </c>
      <c r="D16" s="75"/>
      <c r="E16" s="143">
        <f>485011-353442</f>
        <v>131569</v>
      </c>
      <c r="F16" s="75"/>
      <c r="G16" s="143">
        <v>238720</v>
      </c>
      <c r="H16" s="75"/>
      <c r="I16" s="143">
        <v>485011</v>
      </c>
    </row>
    <row r="17" spans="1:9" ht="12.75">
      <c r="A17" s="75"/>
      <c r="B17" s="75"/>
      <c r="C17" s="75"/>
      <c r="D17" s="75"/>
      <c r="E17" s="157"/>
      <c r="F17" s="75"/>
      <c r="G17" s="75"/>
      <c r="H17" s="75"/>
      <c r="I17" s="157"/>
    </row>
    <row r="18" spans="1:9" ht="12.75">
      <c r="A18" s="75" t="s">
        <v>111</v>
      </c>
      <c r="B18" s="75"/>
      <c r="C18" s="75">
        <v>-46570</v>
      </c>
      <c r="D18" s="75"/>
      <c r="E18" s="157">
        <f>-425457+316893</f>
        <v>-108564</v>
      </c>
      <c r="F18" s="75"/>
      <c r="G18" s="75">
        <v>-168736</v>
      </c>
      <c r="H18" s="75"/>
      <c r="I18" s="157">
        <f>-406780-18677</f>
        <v>-425457</v>
      </c>
    </row>
    <row r="19" spans="1:9" ht="12.75">
      <c r="A19" s="75"/>
      <c r="B19" s="75"/>
      <c r="C19" s="158"/>
      <c r="D19" s="75"/>
      <c r="E19" s="158"/>
      <c r="F19" s="75"/>
      <c r="G19" s="158"/>
      <c r="H19" s="75"/>
      <c r="I19" s="158"/>
    </row>
    <row r="20" spans="1:9" ht="12.75">
      <c r="A20" s="75" t="s">
        <v>112</v>
      </c>
      <c r="B20" s="75"/>
      <c r="C20" s="75">
        <f>SUM(C16:C19)</f>
        <v>25242</v>
      </c>
      <c r="D20" s="75"/>
      <c r="E20" s="75">
        <f>SUM(E16:E19)</f>
        <v>23005</v>
      </c>
      <c r="F20" s="75"/>
      <c r="G20" s="75">
        <v>69983</v>
      </c>
      <c r="H20" s="75"/>
      <c r="I20" s="75">
        <f>SUM(I15:I19)</f>
        <v>59554</v>
      </c>
    </row>
    <row r="21" spans="1:9" ht="12.75">
      <c r="A21" s="75"/>
      <c r="B21" s="75"/>
      <c r="C21" s="75"/>
      <c r="D21" s="75"/>
      <c r="E21" s="75"/>
      <c r="F21" s="75"/>
      <c r="G21" s="75"/>
      <c r="H21" s="75"/>
      <c r="I21" s="75"/>
    </row>
    <row r="22" spans="1:9" ht="12.75">
      <c r="A22" s="75" t="s">
        <v>113</v>
      </c>
      <c r="B22" s="75"/>
      <c r="C22" s="75">
        <v>304</v>
      </c>
      <c r="D22" s="75"/>
      <c r="E22" s="157">
        <f>584-382</f>
        <v>202</v>
      </c>
      <c r="F22" s="75"/>
      <c r="G22" s="75">
        <v>1247</v>
      </c>
      <c r="H22" s="75"/>
      <c r="I22" s="157">
        <v>584</v>
      </c>
    </row>
    <row r="23" spans="1:9" ht="12.75">
      <c r="A23" s="75"/>
      <c r="B23" s="75"/>
      <c r="C23" s="75"/>
      <c r="D23" s="75"/>
      <c r="E23" s="157"/>
      <c r="F23" s="75"/>
      <c r="G23" s="75"/>
      <c r="H23" s="75"/>
      <c r="I23" s="157"/>
    </row>
    <row r="24" spans="1:9" ht="12.75">
      <c r="A24" s="143" t="s">
        <v>114</v>
      </c>
      <c r="B24" s="75"/>
      <c r="C24" s="75">
        <v>-24954</v>
      </c>
      <c r="D24" s="75"/>
      <c r="E24" s="157">
        <f>-55430+34265</f>
        <v>-21165</v>
      </c>
      <c r="F24" s="75"/>
      <c r="G24" s="75">
        <v>-71938</v>
      </c>
      <c r="H24" s="75"/>
      <c r="I24" s="157">
        <v>-55430</v>
      </c>
    </row>
    <row r="25" spans="1:9" ht="12.75">
      <c r="A25" s="75"/>
      <c r="B25" s="75"/>
      <c r="C25" s="158"/>
      <c r="D25" s="75"/>
      <c r="E25" s="158"/>
      <c r="F25" s="75"/>
      <c r="G25" s="158"/>
      <c r="H25" s="75"/>
      <c r="I25" s="158"/>
    </row>
    <row r="26" spans="1:9" ht="12.75">
      <c r="A26" s="132" t="s">
        <v>115</v>
      </c>
      <c r="B26" s="75"/>
      <c r="C26" s="75">
        <f>SUM(C20:C24)</f>
        <v>592</v>
      </c>
      <c r="D26" s="75"/>
      <c r="E26" s="75">
        <f>SUM(E20:E24)</f>
        <v>2042</v>
      </c>
      <c r="F26" s="75"/>
      <c r="G26" s="75">
        <f>SUM(G20:G24)</f>
        <v>-708</v>
      </c>
      <c r="H26" s="75"/>
      <c r="I26" s="75">
        <f>SUM(I20:I25)</f>
        <v>4708</v>
      </c>
    </row>
    <row r="27" spans="1:9" ht="12.7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2.75">
      <c r="A28" s="75" t="s">
        <v>116</v>
      </c>
      <c r="B28" s="75"/>
      <c r="C28" s="75">
        <v>-893</v>
      </c>
      <c r="D28" s="75"/>
      <c r="E28" s="157">
        <f>-4946+3010</f>
        <v>-1936</v>
      </c>
      <c r="F28" s="75"/>
      <c r="G28" s="75">
        <v>-2104</v>
      </c>
      <c r="H28" s="75"/>
      <c r="I28" s="157">
        <v>-4946</v>
      </c>
    </row>
    <row r="29" spans="1:9" ht="12.75">
      <c r="A29" s="75"/>
      <c r="B29" s="75"/>
      <c r="C29" s="158"/>
      <c r="D29" s="75"/>
      <c r="E29" s="158"/>
      <c r="F29" s="75"/>
      <c r="G29" s="158"/>
      <c r="H29" s="75"/>
      <c r="I29" s="158"/>
    </row>
    <row r="30" spans="1:9" ht="12.75">
      <c r="A30" s="143" t="s">
        <v>117</v>
      </c>
      <c r="B30" s="75"/>
      <c r="C30" s="75">
        <f>SUM(C26:C28)</f>
        <v>-301</v>
      </c>
      <c r="D30" s="75"/>
      <c r="E30" s="75">
        <f>SUM(E26:E28)</f>
        <v>106</v>
      </c>
      <c r="F30" s="75"/>
      <c r="G30" s="75">
        <f>SUM(G26:G28)</f>
        <v>-2812</v>
      </c>
      <c r="H30" s="75"/>
      <c r="I30" s="75">
        <f>SUM(I26:I29)</f>
        <v>-238</v>
      </c>
    </row>
    <row r="31" spans="1:9" ht="12.7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3.5" thickBot="1">
      <c r="A32" s="143" t="s">
        <v>58</v>
      </c>
      <c r="B32" s="75"/>
      <c r="C32" s="159">
        <f>SUM(C30:C31)</f>
        <v>-301</v>
      </c>
      <c r="D32" s="75"/>
      <c r="E32" s="159">
        <f>SUM(E30:E31)</f>
        <v>106</v>
      </c>
      <c r="F32" s="75"/>
      <c r="G32" s="159">
        <f>SUM(G30:G31)</f>
        <v>-2812</v>
      </c>
      <c r="H32" s="75"/>
      <c r="I32" s="159">
        <f>SUM(I30:I31)</f>
        <v>-238</v>
      </c>
    </row>
    <row r="33" spans="1:9" ht="13.5" thickTop="1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2.7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2.75">
      <c r="A35" s="160" t="s">
        <v>118</v>
      </c>
      <c r="B35" s="161"/>
      <c r="C35" s="75"/>
      <c r="D35" s="75"/>
      <c r="E35" s="75"/>
      <c r="F35" s="75"/>
      <c r="G35" s="75"/>
      <c r="H35" s="75"/>
      <c r="I35" s="75"/>
    </row>
    <row r="36" spans="1:9" ht="12.75">
      <c r="A36" s="162" t="s">
        <v>119</v>
      </c>
      <c r="B36" s="161"/>
      <c r="C36" s="163">
        <f>C32*1000/223508536*100</f>
        <v>-0.13467047182484343</v>
      </c>
      <c r="D36" s="164"/>
      <c r="E36" s="163">
        <f>E32*1000/223508536*100</f>
        <v>0.047425481772203994</v>
      </c>
      <c r="F36" s="164"/>
      <c r="G36" s="163">
        <f>G32*1000/223508536*100</f>
        <v>-1.2581174975796003</v>
      </c>
      <c r="H36" s="164">
        <f>H32*1000/150171536*100</f>
        <v>0</v>
      </c>
      <c r="I36" s="163">
        <f>I32*1000/223508536*100</f>
        <v>-0.1064836288847599</v>
      </c>
    </row>
    <row r="37" spans="1:9" ht="12.75">
      <c r="A37" s="165"/>
      <c r="B37" s="161"/>
      <c r="C37" s="164"/>
      <c r="D37" s="164"/>
      <c r="E37" s="164"/>
      <c r="F37" s="164"/>
      <c r="G37" s="164"/>
      <c r="H37" s="164"/>
      <c r="I37" s="164"/>
    </row>
    <row r="38" spans="1:9" ht="12.75">
      <c r="A38" s="165"/>
      <c r="B38" s="161"/>
      <c r="C38" s="164"/>
      <c r="D38" s="164"/>
      <c r="E38" s="164"/>
      <c r="F38" s="164"/>
      <c r="G38" s="164"/>
      <c r="H38" s="164"/>
      <c r="I38" s="164"/>
    </row>
    <row r="39" spans="1:9" ht="12.75">
      <c r="A39" s="165"/>
      <c r="B39" s="161"/>
      <c r="C39" s="164"/>
      <c r="D39" s="164"/>
      <c r="E39" s="164"/>
      <c r="F39" s="164"/>
      <c r="G39" s="164"/>
      <c r="H39" s="164"/>
      <c r="I39" s="164"/>
    </row>
    <row r="40" spans="1:9" ht="12.75">
      <c r="A40" s="165"/>
      <c r="B40" s="161"/>
      <c r="C40" s="164"/>
      <c r="D40" s="164"/>
      <c r="E40" s="164"/>
      <c r="F40" s="164"/>
      <c r="G40" s="164"/>
      <c r="H40" s="164"/>
      <c r="I40" s="164"/>
    </row>
    <row r="41" spans="1:9" ht="12.75">
      <c r="A41" s="165"/>
      <c r="B41" s="161"/>
      <c r="C41" s="164"/>
      <c r="D41" s="164"/>
      <c r="E41" s="164"/>
      <c r="F41" s="164"/>
      <c r="G41" s="164"/>
      <c r="H41" s="164"/>
      <c r="I41" s="164"/>
    </row>
    <row r="42" spans="1:9" ht="12.75">
      <c r="A42" s="165"/>
      <c r="B42" s="161"/>
      <c r="C42" s="164"/>
      <c r="D42" s="164"/>
      <c r="E42" s="164"/>
      <c r="F42" s="164"/>
      <c r="G42" s="164"/>
      <c r="H42" s="164"/>
      <c r="I42" s="164"/>
    </row>
    <row r="43" spans="1:9" ht="12.75">
      <c r="A43" s="165"/>
      <c r="B43" s="161"/>
      <c r="C43" s="164"/>
      <c r="D43" s="164"/>
      <c r="E43" s="164"/>
      <c r="F43" s="164"/>
      <c r="G43" s="164"/>
      <c r="H43" s="164"/>
      <c r="I43" s="164"/>
    </row>
    <row r="44" spans="1:9" ht="12.75">
      <c r="A44" s="165"/>
      <c r="B44" s="161"/>
      <c r="C44" s="164"/>
      <c r="D44" s="164"/>
      <c r="E44" s="164"/>
      <c r="F44" s="164"/>
      <c r="G44" s="164"/>
      <c r="H44" s="164"/>
      <c r="I44" s="164"/>
    </row>
    <row r="45" spans="1:9" ht="12.75">
      <c r="A45" s="29"/>
      <c r="B45" s="86"/>
      <c r="C45" s="86"/>
      <c r="D45" s="86"/>
      <c r="E45" s="86"/>
      <c r="F45" s="96"/>
      <c r="G45" s="86"/>
      <c r="H45" s="96"/>
      <c r="I45" s="96"/>
    </row>
    <row r="46" spans="1:9" ht="12.75">
      <c r="A46" s="29" t="s">
        <v>133</v>
      </c>
      <c r="B46" s="86"/>
      <c r="C46" s="86"/>
      <c r="D46" s="86"/>
      <c r="E46" s="86"/>
      <c r="F46" s="96"/>
      <c r="G46" s="86"/>
      <c r="H46" s="96"/>
      <c r="I46" s="96"/>
    </row>
    <row r="47" spans="1:9" ht="12.75">
      <c r="A47" s="29" t="s">
        <v>122</v>
      </c>
      <c r="B47" s="86"/>
      <c r="C47" s="86"/>
      <c r="D47" s="86"/>
      <c r="E47" s="86"/>
      <c r="F47" s="96"/>
      <c r="G47" s="86"/>
      <c r="H47" s="96"/>
      <c r="I47" s="96"/>
    </row>
  </sheetData>
  <mergeCells count="5">
    <mergeCell ref="A1:I1"/>
    <mergeCell ref="A2:I2"/>
    <mergeCell ref="A3:I3"/>
    <mergeCell ref="C11:E11"/>
    <mergeCell ref="G11:I11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34">
      <selection activeCell="A47" sqref="A47:IV47"/>
    </sheetView>
  </sheetViews>
  <sheetFormatPr defaultColWidth="9.140625" defaultRowHeight="12.75"/>
  <cols>
    <col min="1" max="1" width="3.00390625" style="0" customWidth="1"/>
    <col min="2" max="2" width="20.28125" style="0" customWidth="1"/>
    <col min="5" max="5" width="17.7109375" style="0" customWidth="1"/>
    <col min="6" max="6" width="18.140625" style="0" customWidth="1"/>
    <col min="7" max="7" width="2.421875" style="0" customWidth="1"/>
    <col min="8" max="8" width="18.7109375" style="0" customWidth="1"/>
  </cols>
  <sheetData>
    <row r="1" spans="1:8" ht="1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ht="14.25">
      <c r="A2" s="173" t="s">
        <v>1</v>
      </c>
      <c r="B2" s="173"/>
      <c r="C2" s="173"/>
      <c r="D2" s="173"/>
      <c r="E2" s="173"/>
      <c r="F2" s="173"/>
      <c r="G2" s="173"/>
      <c r="H2" s="173"/>
    </row>
    <row r="3" spans="1:8" ht="14.25">
      <c r="A3" s="173" t="s">
        <v>2</v>
      </c>
      <c r="B3" s="173"/>
      <c r="C3" s="173"/>
      <c r="D3" s="173"/>
      <c r="E3" s="173"/>
      <c r="F3" s="173"/>
      <c r="G3" s="173"/>
      <c r="H3" s="173"/>
    </row>
    <row r="4" spans="1:8" ht="15">
      <c r="A4" s="1"/>
      <c r="B4" s="1"/>
      <c r="C4" s="2"/>
      <c r="D4" s="1"/>
      <c r="E4" s="1"/>
      <c r="F4" s="3"/>
      <c r="G4" s="1"/>
      <c r="H4" s="3"/>
    </row>
    <row r="5" spans="1:8" ht="15">
      <c r="A5" s="1"/>
      <c r="B5" s="4" t="s">
        <v>3</v>
      </c>
      <c r="C5" s="1"/>
      <c r="D5" s="1"/>
      <c r="E5" s="1"/>
      <c r="F5" s="3"/>
      <c r="G5" s="1"/>
      <c r="H5" s="3"/>
    </row>
    <row r="6" spans="1:8" ht="15">
      <c r="A6" s="1"/>
      <c r="B6" s="4" t="s">
        <v>4</v>
      </c>
      <c r="C6" s="1"/>
      <c r="D6" s="1"/>
      <c r="E6" s="1"/>
      <c r="F6" s="3"/>
      <c r="G6" s="1"/>
      <c r="H6" s="3"/>
    </row>
    <row r="7" spans="1:8" ht="15">
      <c r="A7" s="1"/>
      <c r="B7" s="1"/>
      <c r="C7" s="1"/>
      <c r="D7" s="1"/>
      <c r="E7" s="1"/>
      <c r="F7" s="5" t="s">
        <v>5</v>
      </c>
      <c r="G7" s="2"/>
      <c r="H7" s="5" t="s">
        <v>6</v>
      </c>
    </row>
    <row r="8" spans="1:8" ht="15">
      <c r="A8" s="1"/>
      <c r="B8" s="1"/>
      <c r="C8" s="1"/>
      <c r="D8" s="1"/>
      <c r="E8" s="1"/>
      <c r="F8" s="171" t="s">
        <v>7</v>
      </c>
      <c r="G8" s="2"/>
      <c r="H8" s="171" t="s">
        <v>8</v>
      </c>
    </row>
    <row r="9" spans="1:8" ht="15">
      <c r="A9" s="1"/>
      <c r="B9" s="1"/>
      <c r="C9" s="1"/>
      <c r="D9" s="1"/>
      <c r="E9" s="1"/>
      <c r="F9" s="171"/>
      <c r="G9" s="2"/>
      <c r="H9" s="171"/>
    </row>
    <row r="10" spans="1:8" ht="15">
      <c r="A10" s="1"/>
      <c r="B10" s="1"/>
      <c r="C10" s="1"/>
      <c r="D10" s="1"/>
      <c r="E10" s="1"/>
      <c r="F10" s="6">
        <v>38260</v>
      </c>
      <c r="G10" s="2"/>
      <c r="H10" s="6">
        <v>37986</v>
      </c>
    </row>
    <row r="11" spans="1:8" ht="15">
      <c r="A11" s="1"/>
      <c r="B11" s="1"/>
      <c r="C11" s="1"/>
      <c r="D11" s="1"/>
      <c r="E11" s="1"/>
      <c r="F11" s="5" t="s">
        <v>9</v>
      </c>
      <c r="G11" s="2"/>
      <c r="H11" s="5" t="s">
        <v>9</v>
      </c>
    </row>
    <row r="12" spans="1:8" ht="15">
      <c r="A12" s="7"/>
      <c r="B12" s="8"/>
      <c r="C12" s="9"/>
      <c r="D12" s="9"/>
      <c r="E12" s="9"/>
      <c r="F12" s="10"/>
      <c r="G12" s="1"/>
      <c r="H12" s="10"/>
    </row>
    <row r="13" spans="1:8" ht="15">
      <c r="A13" s="11"/>
      <c r="B13" s="12" t="s">
        <v>10</v>
      </c>
      <c r="C13" s="9"/>
      <c r="D13" s="9"/>
      <c r="E13" s="9"/>
      <c r="F13" s="13">
        <f>+'[1]Group '!O41/1000</f>
        <v>118419.756</v>
      </c>
      <c r="G13" s="3"/>
      <c r="H13" s="13">
        <v>125798</v>
      </c>
    </row>
    <row r="14" spans="1:8" ht="15">
      <c r="A14" s="11"/>
      <c r="B14" s="8"/>
      <c r="C14" s="9"/>
      <c r="D14" s="9"/>
      <c r="E14" s="9"/>
      <c r="F14" s="13"/>
      <c r="G14" s="3"/>
      <c r="H14" s="13"/>
    </row>
    <row r="15" spans="1:8" ht="15">
      <c r="A15" s="11"/>
      <c r="B15" s="12" t="s">
        <v>11</v>
      </c>
      <c r="C15" s="9"/>
      <c r="D15" s="9"/>
      <c r="E15" s="9"/>
      <c r="F15" s="13">
        <f>+'[1]Group '!O43/1000</f>
        <v>163583.325</v>
      </c>
      <c r="G15" s="3"/>
      <c r="H15" s="13">
        <v>171019</v>
      </c>
    </row>
    <row r="16" spans="1:8" ht="15">
      <c r="A16" s="11"/>
      <c r="B16" s="8"/>
      <c r="C16" s="9"/>
      <c r="D16" s="9"/>
      <c r="E16" s="9"/>
      <c r="F16" s="13"/>
      <c r="G16" s="3"/>
      <c r="H16" s="13"/>
    </row>
    <row r="17" spans="1:8" ht="15">
      <c r="A17" s="11"/>
      <c r="B17" s="12" t="s">
        <v>12</v>
      </c>
      <c r="C17" s="9"/>
      <c r="D17" s="9"/>
      <c r="E17" s="9"/>
      <c r="F17" s="13">
        <f>+'[1]Group '!O44/1000</f>
        <v>275601.15980140003</v>
      </c>
      <c r="G17" s="3"/>
      <c r="H17" s="13">
        <v>302647</v>
      </c>
    </row>
    <row r="18" spans="1:8" ht="15">
      <c r="A18" s="11"/>
      <c r="B18" s="8"/>
      <c r="C18" s="9"/>
      <c r="D18" s="9"/>
      <c r="E18" s="9"/>
      <c r="F18" s="13"/>
      <c r="G18" s="3"/>
      <c r="H18" s="13"/>
    </row>
    <row r="19" spans="1:8" ht="15">
      <c r="A19" s="11"/>
      <c r="B19" s="12" t="s">
        <v>13</v>
      </c>
      <c r="C19" s="9"/>
      <c r="D19" s="9"/>
      <c r="E19" s="9"/>
      <c r="F19" s="13">
        <f>+'[1]Group '!O45/1000</f>
        <v>930756.691</v>
      </c>
      <c r="G19" s="3"/>
      <c r="H19" s="13">
        <v>909141</v>
      </c>
    </row>
    <row r="20" spans="1:8" ht="15">
      <c r="A20" s="11"/>
      <c r="B20" s="8"/>
      <c r="C20" s="9"/>
      <c r="D20" s="9"/>
      <c r="E20" s="9"/>
      <c r="F20" s="13"/>
      <c r="G20" s="3"/>
      <c r="H20" s="13"/>
    </row>
    <row r="21" spans="1:8" ht="14.25">
      <c r="A21" s="7"/>
      <c r="B21" s="14" t="s">
        <v>14</v>
      </c>
      <c r="C21" s="12"/>
      <c r="D21" s="12"/>
      <c r="E21" s="15"/>
      <c r="F21" s="16"/>
      <c r="G21" s="3"/>
      <c r="H21" s="16"/>
    </row>
    <row r="22" spans="1:8" ht="14.25">
      <c r="A22" s="7"/>
      <c r="B22" s="14"/>
      <c r="C22" s="12"/>
      <c r="D22" s="12"/>
      <c r="E22" s="15"/>
      <c r="F22" s="17"/>
      <c r="G22" s="18"/>
      <c r="H22" s="19"/>
    </row>
    <row r="23" spans="1:8" ht="14.25">
      <c r="A23" s="11"/>
      <c r="B23" s="12" t="s">
        <v>15</v>
      </c>
      <c r="C23" s="12"/>
      <c r="D23" s="12"/>
      <c r="E23" s="15"/>
      <c r="F23" s="20">
        <f>+'[1]Group '!O48/1000</f>
        <v>29716.112</v>
      </c>
      <c r="G23" s="3"/>
      <c r="H23" s="20">
        <v>15980</v>
      </c>
    </row>
    <row r="24" spans="1:8" ht="14.25">
      <c r="A24" s="11"/>
      <c r="B24" s="12" t="s">
        <v>16</v>
      </c>
      <c r="C24" s="12"/>
      <c r="D24" s="12"/>
      <c r="E24" s="15"/>
      <c r="F24" s="20">
        <f>+'[1]Group '!O49/1000</f>
        <v>169628.047</v>
      </c>
      <c r="G24" s="3"/>
      <c r="H24" s="20">
        <v>157743</v>
      </c>
    </row>
    <row r="25" spans="1:8" ht="14.25">
      <c r="A25" s="11"/>
      <c r="B25" s="12" t="s">
        <v>17</v>
      </c>
      <c r="C25" s="12"/>
      <c r="D25" s="12"/>
      <c r="E25" s="15"/>
      <c r="F25" s="20">
        <f>+'[1]Group '!O50/1000</f>
        <v>4918.532</v>
      </c>
      <c r="G25" s="3"/>
      <c r="H25" s="20">
        <v>610</v>
      </c>
    </row>
    <row r="26" spans="1:8" ht="14.25">
      <c r="A26" s="11" t="s">
        <v>18</v>
      </c>
      <c r="B26" s="12" t="s">
        <v>19</v>
      </c>
      <c r="C26" s="12"/>
      <c r="D26" s="12"/>
      <c r="E26" s="15"/>
      <c r="F26" s="20">
        <f>+'[1]Group '!O51/1000</f>
        <v>1245.457</v>
      </c>
      <c r="G26" s="3"/>
      <c r="H26" s="20">
        <v>483</v>
      </c>
    </row>
    <row r="27" spans="1:8" ht="14.25">
      <c r="A27" s="11"/>
      <c r="B27" s="21" t="s">
        <v>20</v>
      </c>
      <c r="C27" s="12"/>
      <c r="D27" s="12"/>
      <c r="E27" s="15"/>
      <c r="F27" s="20">
        <f>+'[1]Group '!O52/1000</f>
        <v>1302.649</v>
      </c>
      <c r="G27" s="3"/>
      <c r="H27" s="20">
        <v>1301</v>
      </c>
    </row>
    <row r="28" spans="1:8" ht="14.25">
      <c r="A28" s="11"/>
      <c r="B28" s="21" t="s">
        <v>21</v>
      </c>
      <c r="C28" s="12"/>
      <c r="D28" s="12"/>
      <c r="E28" s="15"/>
      <c r="F28" s="20">
        <f>+'[1]Group '!O54/1000</f>
        <v>55705.265</v>
      </c>
      <c r="G28" s="3"/>
      <c r="H28" s="20">
        <v>119857</v>
      </c>
    </row>
    <row r="29" spans="1:8" ht="14.25">
      <c r="A29" s="11"/>
      <c r="B29" s="12"/>
      <c r="C29" s="12"/>
      <c r="D29" s="12"/>
      <c r="E29" s="15"/>
      <c r="F29" s="22"/>
      <c r="G29" s="3"/>
      <c r="H29" s="22"/>
    </row>
    <row r="30" spans="1:8" ht="14.25">
      <c r="A30" s="11"/>
      <c r="B30" s="21"/>
      <c r="C30" s="12"/>
      <c r="D30" s="12"/>
      <c r="E30" s="15"/>
      <c r="F30" s="22">
        <f>SUM(F23:F29)</f>
        <v>262516.062</v>
      </c>
      <c r="G30" s="3"/>
      <c r="H30" s="22">
        <f>SUM(H23:H29)</f>
        <v>295974</v>
      </c>
    </row>
    <row r="31" spans="1:8" ht="14.25">
      <c r="A31" s="7"/>
      <c r="B31" s="12"/>
      <c r="C31" s="15"/>
      <c r="D31" s="15"/>
      <c r="E31" s="15"/>
      <c r="F31" s="13"/>
      <c r="G31" s="3"/>
      <c r="H31" s="13"/>
    </row>
    <row r="32" spans="1:8" ht="14.25">
      <c r="A32" s="11"/>
      <c r="B32" s="14" t="s">
        <v>22</v>
      </c>
      <c r="C32" s="12"/>
      <c r="D32" s="12"/>
      <c r="E32" s="15"/>
      <c r="F32" s="13"/>
      <c r="G32" s="3"/>
      <c r="H32" s="13"/>
    </row>
    <row r="33" spans="1:8" ht="14.25">
      <c r="A33" s="7"/>
      <c r="B33" s="12"/>
      <c r="C33" s="12"/>
      <c r="D33" s="12"/>
      <c r="E33" s="15"/>
      <c r="F33" s="23"/>
      <c r="G33" s="3"/>
      <c r="H33" s="23"/>
    </row>
    <row r="34" spans="1:8" ht="14.25">
      <c r="A34" s="11"/>
      <c r="B34" s="21" t="s">
        <v>23</v>
      </c>
      <c r="C34" s="12"/>
      <c r="D34" s="12"/>
      <c r="E34" s="15"/>
      <c r="F34" s="20">
        <f>+'[1]Group '!O59/1000</f>
        <v>143004.792</v>
      </c>
      <c r="G34" s="3"/>
      <c r="H34" s="20">
        <v>135653</v>
      </c>
    </row>
    <row r="35" spans="1:8" ht="14.25">
      <c r="A35" s="11"/>
      <c r="B35" s="21" t="s">
        <v>24</v>
      </c>
      <c r="C35" s="12"/>
      <c r="D35" s="12"/>
      <c r="E35" s="15"/>
      <c r="F35" s="20">
        <f>+'[1]Group '!O60/1000</f>
        <v>63607.072</v>
      </c>
      <c r="G35" s="3"/>
      <c r="H35" s="20">
        <v>75795</v>
      </c>
    </row>
    <row r="36" spans="1:8" ht="14.25">
      <c r="A36" s="11"/>
      <c r="B36" s="21" t="s">
        <v>25</v>
      </c>
      <c r="C36" s="12"/>
      <c r="D36" s="12"/>
      <c r="E36" s="15"/>
      <c r="F36" s="20">
        <f>+'[1]Group '!O58/1000</f>
        <v>134578.999</v>
      </c>
      <c r="G36" s="3"/>
      <c r="H36" s="20">
        <v>133821</v>
      </c>
    </row>
    <row r="37" spans="1:8" ht="14.25">
      <c r="A37" s="11"/>
      <c r="B37" s="21" t="s">
        <v>26</v>
      </c>
      <c r="C37" s="12"/>
      <c r="D37" s="12"/>
      <c r="E37" s="15"/>
      <c r="F37" s="20">
        <f>+'[1]Group '!O63/1000</f>
        <v>144.967</v>
      </c>
      <c r="G37" s="3"/>
      <c r="H37" s="20">
        <v>190</v>
      </c>
    </row>
    <row r="38" spans="1:8" ht="14.25">
      <c r="A38" s="11"/>
      <c r="B38" s="21" t="s">
        <v>27</v>
      </c>
      <c r="C38" s="12"/>
      <c r="D38" s="12"/>
      <c r="E38" s="15"/>
      <c r="F38" s="20">
        <f>+'[1]Group '!O64/1000</f>
        <v>1144.048</v>
      </c>
      <c r="G38" s="3"/>
      <c r="H38" s="20">
        <v>1078</v>
      </c>
    </row>
    <row r="39" spans="1:8" ht="14.25">
      <c r="A39" s="7"/>
      <c r="B39" s="12"/>
      <c r="C39" s="12"/>
      <c r="D39" s="12"/>
      <c r="E39" s="15"/>
      <c r="F39" s="20"/>
      <c r="G39" s="3"/>
      <c r="H39" s="20"/>
    </row>
    <row r="40" spans="1:8" ht="14.25">
      <c r="A40" s="7"/>
      <c r="B40" s="12"/>
      <c r="C40" s="12"/>
      <c r="D40" s="12"/>
      <c r="E40" s="10"/>
      <c r="F40" s="24">
        <f>SUM(F34:F38)</f>
        <v>342479.878</v>
      </c>
      <c r="G40" s="3"/>
      <c r="H40" s="24">
        <f>SUM(H34:H38)</f>
        <v>346537</v>
      </c>
    </row>
    <row r="41" spans="1:8" ht="14.25">
      <c r="A41" s="7"/>
      <c r="B41" s="12"/>
      <c r="C41" s="12"/>
      <c r="D41" s="12"/>
      <c r="E41" s="10"/>
      <c r="F41" s="16"/>
      <c r="G41" s="3"/>
      <c r="H41" s="16"/>
    </row>
    <row r="42" spans="1:8" ht="14.25">
      <c r="A42" s="7"/>
      <c r="B42" s="12" t="s">
        <v>28</v>
      </c>
      <c r="C42" s="15"/>
      <c r="D42" s="15"/>
      <c r="E42" s="15"/>
      <c r="F42" s="13">
        <f>F30-F40</f>
        <v>-79963.81600000005</v>
      </c>
      <c r="G42" s="25"/>
      <c r="H42" s="13">
        <f>H30-H40</f>
        <v>-50563</v>
      </c>
    </row>
    <row r="43" spans="1:8" ht="14.25">
      <c r="A43" s="7"/>
      <c r="B43" s="12" t="s">
        <v>18</v>
      </c>
      <c r="C43" s="15"/>
      <c r="D43" s="15"/>
      <c r="E43" s="15"/>
      <c r="F43" s="26"/>
      <c r="G43" s="3"/>
      <c r="H43" s="26"/>
    </row>
    <row r="44" spans="1:8" ht="14.25">
      <c r="A44" s="7"/>
      <c r="B44" s="12"/>
      <c r="C44" s="15"/>
      <c r="D44" s="15"/>
      <c r="E44" s="15"/>
      <c r="F44" s="13"/>
      <c r="G44" s="3"/>
      <c r="H44" s="13"/>
    </row>
    <row r="45" spans="1:8" ht="15" thickBot="1">
      <c r="A45" s="7"/>
      <c r="B45" s="12"/>
      <c r="C45" s="15"/>
      <c r="D45" s="15"/>
      <c r="E45" s="15"/>
      <c r="F45" s="27">
        <f>F13+F15+F17+F19+F42</f>
        <v>1408397.1158014</v>
      </c>
      <c r="G45" s="28"/>
      <c r="H45" s="27">
        <f>H13+H15+H17+H19+H42</f>
        <v>1458042</v>
      </c>
    </row>
    <row r="46" spans="1:8" ht="15" thickTop="1">
      <c r="A46" s="7"/>
      <c r="B46" s="12"/>
      <c r="C46" s="15"/>
      <c r="D46" s="15"/>
      <c r="E46" s="15"/>
      <c r="F46" s="16"/>
      <c r="G46" s="28"/>
      <c r="H46" s="16"/>
    </row>
    <row r="47" spans="1:8" ht="14.25">
      <c r="A47" s="7"/>
      <c r="B47" s="12"/>
      <c r="C47" s="15"/>
      <c r="D47" s="15"/>
      <c r="E47" s="15"/>
      <c r="F47" s="16"/>
      <c r="G47" s="28"/>
      <c r="H47" s="16"/>
    </row>
    <row r="48" spans="1:8" ht="14.25">
      <c r="A48" s="7"/>
      <c r="B48" s="12"/>
      <c r="C48" s="15"/>
      <c r="D48" s="15"/>
      <c r="E48" s="15"/>
      <c r="F48" s="16"/>
      <c r="G48" s="28"/>
      <c r="H48" s="16"/>
    </row>
    <row r="49" spans="1:8" ht="14.25">
      <c r="A49" s="7"/>
      <c r="B49" s="12"/>
      <c r="C49" s="15"/>
      <c r="D49" s="15"/>
      <c r="E49" s="15"/>
      <c r="F49" s="16"/>
      <c r="G49" s="3"/>
      <c r="H49" s="16"/>
    </row>
    <row r="50" spans="1:8" ht="14.25">
      <c r="A50" s="1"/>
      <c r="B50" s="29" t="s">
        <v>29</v>
      </c>
      <c r="C50" s="15"/>
      <c r="D50" s="15"/>
      <c r="E50" s="15"/>
      <c r="F50" s="30"/>
      <c r="G50" s="3"/>
      <c r="H50" s="30"/>
    </row>
    <row r="51" spans="1:8" ht="14.25">
      <c r="A51" s="1"/>
      <c r="B51" s="29" t="s">
        <v>125</v>
      </c>
      <c r="C51" s="15"/>
      <c r="D51" s="15"/>
      <c r="E51" s="15"/>
      <c r="F51" s="30"/>
      <c r="G51" s="3"/>
      <c r="H51" s="30"/>
    </row>
    <row r="52" spans="1:8" ht="14.25">
      <c r="A52" s="1"/>
      <c r="B52" t="s">
        <v>124</v>
      </c>
      <c r="C52" s="15"/>
      <c r="D52" s="15"/>
      <c r="E52" s="15"/>
      <c r="F52" s="30"/>
      <c r="G52" s="3"/>
      <c r="H52" s="30"/>
    </row>
    <row r="53" spans="1:8" ht="14.25">
      <c r="A53" s="1"/>
      <c r="B53" s="12"/>
      <c r="C53" s="15"/>
      <c r="D53" s="15"/>
      <c r="E53" s="15"/>
      <c r="F53" s="30"/>
      <c r="G53" s="3"/>
      <c r="H53" s="30"/>
    </row>
    <row r="54" spans="1:8" ht="14.25">
      <c r="A54" s="1"/>
      <c r="B54" s="12"/>
      <c r="C54" s="15"/>
      <c r="D54" s="15"/>
      <c r="E54" s="15"/>
      <c r="F54" s="30"/>
      <c r="G54" s="3"/>
      <c r="H54" s="30"/>
    </row>
    <row r="55" spans="1:8" ht="15">
      <c r="A55" s="1"/>
      <c r="B55" s="12"/>
      <c r="C55" s="15"/>
      <c r="D55" s="15"/>
      <c r="E55" s="15"/>
      <c r="F55" s="5" t="s">
        <v>5</v>
      </c>
      <c r="G55" s="2"/>
      <c r="H55" s="5" t="s">
        <v>6</v>
      </c>
    </row>
    <row r="56" spans="1:8" ht="15">
      <c r="A56" s="1"/>
      <c r="B56" s="12"/>
      <c r="C56" s="15"/>
      <c r="D56" s="15"/>
      <c r="E56" s="15"/>
      <c r="F56" s="171" t="s">
        <v>7</v>
      </c>
      <c r="G56" s="2"/>
      <c r="H56" s="171" t="s">
        <v>8</v>
      </c>
    </row>
    <row r="57" spans="1:8" ht="15">
      <c r="A57" s="1"/>
      <c r="B57" s="12"/>
      <c r="C57" s="15"/>
      <c r="D57" s="15"/>
      <c r="E57" s="15"/>
      <c r="F57" s="171"/>
      <c r="G57" s="2"/>
      <c r="H57" s="171"/>
    </row>
    <row r="58" spans="1:8" ht="15">
      <c r="A58" s="1"/>
      <c r="B58" s="12"/>
      <c r="C58" s="15"/>
      <c r="D58" s="15"/>
      <c r="E58" s="15"/>
      <c r="F58" s="6">
        <v>38260</v>
      </c>
      <c r="G58" s="2"/>
      <c r="H58" s="6">
        <v>37986</v>
      </c>
    </row>
    <row r="59" spans="1:8" ht="15">
      <c r="A59" s="1"/>
      <c r="B59" s="12"/>
      <c r="C59" s="15"/>
      <c r="D59" s="15"/>
      <c r="E59" s="15"/>
      <c r="F59" s="5" t="s">
        <v>9</v>
      </c>
      <c r="G59" s="2"/>
      <c r="H59" s="5" t="s">
        <v>9</v>
      </c>
    </row>
    <row r="60" spans="1:8" ht="14.25">
      <c r="A60" s="1"/>
      <c r="B60" s="12"/>
      <c r="C60" s="15"/>
      <c r="D60" s="15"/>
      <c r="E60" s="15"/>
      <c r="F60" s="30"/>
      <c r="G60" s="3"/>
      <c r="H60" s="30"/>
    </row>
    <row r="61" spans="1:8" ht="14.25">
      <c r="A61" s="1"/>
      <c r="B61" s="12" t="s">
        <v>30</v>
      </c>
      <c r="C61" s="15"/>
      <c r="D61" s="15"/>
      <c r="E61" s="15"/>
      <c r="F61" s="30"/>
      <c r="G61" s="3"/>
      <c r="H61" s="30"/>
    </row>
    <row r="62" spans="1:8" ht="14.25">
      <c r="A62" s="1"/>
      <c r="B62" s="12"/>
      <c r="C62" s="15"/>
      <c r="D62" s="15"/>
      <c r="E62" s="15"/>
      <c r="F62" s="30"/>
      <c r="G62" s="3"/>
      <c r="H62" s="30"/>
    </row>
    <row r="63" spans="1:8" ht="14.25">
      <c r="A63" s="1"/>
      <c r="B63" s="12" t="s">
        <v>31</v>
      </c>
      <c r="C63" s="15"/>
      <c r="D63" s="15"/>
      <c r="E63" s="15"/>
      <c r="F63" s="30">
        <v>223509</v>
      </c>
      <c r="G63" s="3"/>
      <c r="H63" s="30">
        <v>223509</v>
      </c>
    </row>
    <row r="64" spans="1:8" ht="14.25">
      <c r="A64" s="1"/>
      <c r="B64" s="12"/>
      <c r="C64" s="15"/>
      <c r="D64" s="15"/>
      <c r="E64" s="15"/>
      <c r="F64" s="30"/>
      <c r="G64" s="3"/>
      <c r="H64" s="30"/>
    </row>
    <row r="65" spans="1:8" ht="14.25">
      <c r="A65" s="1"/>
      <c r="B65" s="31" t="s">
        <v>32</v>
      </c>
      <c r="C65" s="15"/>
      <c r="D65" s="15"/>
      <c r="E65" s="15"/>
      <c r="F65" s="32">
        <f>+'[1]Group '!O73/1000</f>
        <v>103563.392</v>
      </c>
      <c r="G65" s="3"/>
      <c r="H65" s="32">
        <v>103563</v>
      </c>
    </row>
    <row r="66" spans="1:8" ht="14.25">
      <c r="A66" s="1"/>
      <c r="B66" s="12" t="s">
        <v>33</v>
      </c>
      <c r="C66" s="15"/>
      <c r="D66" s="15"/>
      <c r="E66" s="15"/>
      <c r="F66" s="30">
        <f>+'[1]Group '!O75/1000</f>
        <v>47824.897</v>
      </c>
      <c r="G66" s="3"/>
      <c r="H66" s="30">
        <v>47825</v>
      </c>
    </row>
    <row r="67" spans="1:8" ht="14.25">
      <c r="A67" s="1"/>
      <c r="B67" s="3"/>
      <c r="C67" s="15"/>
      <c r="D67" s="15"/>
      <c r="E67" s="15"/>
      <c r="F67" s="30"/>
      <c r="G67" s="3"/>
      <c r="H67" s="30"/>
    </row>
    <row r="68" spans="1:8" ht="14.25">
      <c r="A68" s="1"/>
      <c r="B68" s="12" t="s">
        <v>34</v>
      </c>
      <c r="C68" s="15"/>
      <c r="D68" s="15"/>
      <c r="E68" s="15"/>
      <c r="F68" s="33">
        <f>+'[1]Group '!O76/1000</f>
        <v>22881.571801399998</v>
      </c>
      <c r="G68" s="3"/>
      <c r="H68" s="33">
        <v>25693</v>
      </c>
    </row>
    <row r="69" spans="1:8" ht="14.25">
      <c r="A69" s="1"/>
      <c r="B69" s="12"/>
      <c r="C69" s="15"/>
      <c r="D69" s="15"/>
      <c r="E69" s="15"/>
      <c r="F69" s="30"/>
      <c r="G69" s="3"/>
      <c r="H69" s="30"/>
    </row>
    <row r="70" spans="1:8" ht="14.25">
      <c r="A70" s="1"/>
      <c r="B70" s="12" t="s">
        <v>35</v>
      </c>
      <c r="C70" s="15"/>
      <c r="D70" s="15"/>
      <c r="E70" s="15"/>
      <c r="F70" s="30">
        <f>SUM(F63:F68)</f>
        <v>397778.8608014</v>
      </c>
      <c r="G70" s="10"/>
      <c r="H70" s="30">
        <f>SUM(H63:H68)</f>
        <v>400590</v>
      </c>
    </row>
    <row r="71" spans="1:8" ht="14.25">
      <c r="A71" s="1"/>
      <c r="B71" s="12"/>
      <c r="C71" s="15"/>
      <c r="D71" s="15"/>
      <c r="E71" s="15"/>
      <c r="F71" s="30"/>
      <c r="G71" s="3"/>
      <c r="H71" s="30"/>
    </row>
    <row r="72" spans="1:8" ht="14.25">
      <c r="A72" s="1"/>
      <c r="B72" s="14" t="s">
        <v>36</v>
      </c>
      <c r="C72" s="15"/>
      <c r="D72" s="15"/>
      <c r="E72" s="15"/>
      <c r="F72" s="30"/>
      <c r="G72" s="3"/>
      <c r="H72" s="30"/>
    </row>
    <row r="73" spans="1:8" ht="14.25">
      <c r="A73" s="1"/>
      <c r="B73" s="14" t="s">
        <v>37</v>
      </c>
      <c r="C73" s="15"/>
      <c r="D73" s="15"/>
      <c r="E73" s="15"/>
      <c r="F73" s="34"/>
      <c r="G73" s="3"/>
      <c r="H73" s="34"/>
    </row>
    <row r="74" spans="1:8" ht="14.25">
      <c r="A74" s="1"/>
      <c r="B74" s="12"/>
      <c r="C74" s="15"/>
      <c r="D74" s="15"/>
      <c r="E74" s="15"/>
      <c r="F74" s="35"/>
      <c r="G74" s="3"/>
      <c r="H74" s="35"/>
    </row>
    <row r="75" spans="1:8" ht="14.25">
      <c r="A75" s="1"/>
      <c r="B75" s="12" t="s">
        <v>38</v>
      </c>
      <c r="C75" s="15"/>
      <c r="D75" s="15"/>
      <c r="E75" s="15"/>
      <c r="F75" s="36">
        <f>+'[1]Group '!O80/1000-1</f>
        <v>987336.33</v>
      </c>
      <c r="G75" s="3"/>
      <c r="H75" s="36">
        <v>1036351</v>
      </c>
    </row>
    <row r="76" spans="1:8" ht="14.25">
      <c r="A76" s="1"/>
      <c r="B76" s="12" t="s">
        <v>39</v>
      </c>
      <c r="C76" s="15"/>
      <c r="D76" s="15"/>
      <c r="E76" s="15"/>
      <c r="F76" s="36">
        <f>+'[1]Group '!O81/1000</f>
        <v>22830.729</v>
      </c>
      <c r="G76" s="3"/>
      <c r="H76" s="36">
        <v>20545</v>
      </c>
    </row>
    <row r="77" spans="1:8" ht="14.25">
      <c r="A77" s="1"/>
      <c r="B77" s="21" t="s">
        <v>26</v>
      </c>
      <c r="C77" s="15"/>
      <c r="D77" s="15"/>
      <c r="E77" s="15"/>
      <c r="F77" s="36">
        <f>+'[1]Group '!O82/1000</f>
        <v>450.66</v>
      </c>
      <c r="G77" s="3"/>
      <c r="H77" s="36">
        <v>556</v>
      </c>
    </row>
    <row r="78" spans="1:8" ht="14.25">
      <c r="A78" s="1"/>
      <c r="B78" s="21"/>
      <c r="C78" s="15"/>
      <c r="D78" s="15"/>
      <c r="E78" s="15"/>
      <c r="F78" s="37"/>
      <c r="G78" s="3"/>
      <c r="H78" s="37"/>
    </row>
    <row r="79" spans="1:8" ht="14.25">
      <c r="A79" s="1"/>
      <c r="B79" s="12"/>
      <c r="C79" s="15"/>
      <c r="D79" s="15"/>
      <c r="E79" s="15"/>
      <c r="F79" s="38">
        <f>SUM(F75:F77)</f>
        <v>1010617.719</v>
      </c>
      <c r="G79" s="18"/>
      <c r="H79" s="38">
        <f>SUM(H75:H77)</f>
        <v>1057452</v>
      </c>
    </row>
    <row r="80" spans="1:8" ht="14.25">
      <c r="A80" s="1"/>
      <c r="B80" s="12"/>
      <c r="C80" s="15"/>
      <c r="D80" s="15"/>
      <c r="E80" s="15"/>
      <c r="F80" s="39"/>
      <c r="G80" s="3"/>
      <c r="H80" s="39"/>
    </row>
    <row r="81" spans="1:8" ht="14.25">
      <c r="A81" s="1"/>
      <c r="B81" s="12"/>
      <c r="C81" s="15"/>
      <c r="D81" s="15"/>
      <c r="E81" s="15"/>
      <c r="F81" s="34"/>
      <c r="G81" s="3"/>
      <c r="H81" s="34"/>
    </row>
    <row r="82" spans="1:8" ht="15" thickBot="1">
      <c r="A82" s="1"/>
      <c r="B82" s="12"/>
      <c r="C82" s="3"/>
      <c r="D82" s="3"/>
      <c r="E82" s="15"/>
      <c r="F82" s="40">
        <f>F70+F79</f>
        <v>1408396.5798014</v>
      </c>
      <c r="G82" s="41"/>
      <c r="H82" s="40">
        <f>H70+H79</f>
        <v>1458042</v>
      </c>
    </row>
    <row r="83" spans="1:8" ht="15" thickTop="1">
      <c r="A83" s="1"/>
      <c r="B83" s="12"/>
      <c r="C83" s="3"/>
      <c r="D83" s="3"/>
      <c r="E83" s="3"/>
      <c r="F83" s="42"/>
      <c r="G83" s="42"/>
      <c r="H83" s="42"/>
    </row>
    <row r="84" spans="1:8" ht="14.25">
      <c r="A84" s="1"/>
      <c r="B84" s="3" t="s">
        <v>40</v>
      </c>
      <c r="C84" s="3"/>
      <c r="D84" s="3"/>
      <c r="E84" s="3"/>
      <c r="F84" s="43">
        <f>(F70-F15)/F63</f>
        <v>1.0478125525209274</v>
      </c>
      <c r="G84" s="43"/>
      <c r="H84" s="43">
        <f>(H70-H15)/H63</f>
        <v>1.0271219503465185</v>
      </c>
    </row>
    <row r="85" spans="1:8" ht="14.25">
      <c r="A85" s="1"/>
      <c r="B85" s="3"/>
      <c r="C85" s="3"/>
      <c r="D85" s="3"/>
      <c r="E85" s="3"/>
      <c r="F85" s="43"/>
      <c r="G85" s="43"/>
      <c r="H85" s="43"/>
    </row>
    <row r="86" spans="1:8" ht="14.25">
      <c r="A86" s="1"/>
      <c r="B86" s="3"/>
      <c r="C86" s="3"/>
      <c r="D86" s="3"/>
      <c r="E86" s="3"/>
      <c r="F86" s="43"/>
      <c r="G86" s="43"/>
      <c r="H86" s="43"/>
    </row>
    <row r="87" spans="1:8" ht="14.25">
      <c r="A87" s="1"/>
      <c r="B87" s="3"/>
      <c r="C87" s="3"/>
      <c r="D87" s="3"/>
      <c r="E87" s="3"/>
      <c r="F87" s="43"/>
      <c r="G87" s="43"/>
      <c r="H87" s="43"/>
    </row>
    <row r="88" spans="1:8" ht="14.25">
      <c r="A88" s="1"/>
      <c r="B88" s="3"/>
      <c r="C88" s="3"/>
      <c r="D88" s="3"/>
      <c r="E88" s="3"/>
      <c r="F88" s="43"/>
      <c r="G88" s="43"/>
      <c r="H88" s="43"/>
    </row>
    <row r="89" spans="1:8" ht="14.25">
      <c r="A89" s="1"/>
      <c r="B89" s="3"/>
      <c r="C89" s="3"/>
      <c r="D89" s="3"/>
      <c r="E89" s="3"/>
      <c r="F89" s="43"/>
      <c r="G89" s="43"/>
      <c r="H89" s="43"/>
    </row>
    <row r="90" spans="1:8" ht="14.25">
      <c r="A90" s="1"/>
      <c r="B90" s="3"/>
      <c r="C90" s="3"/>
      <c r="D90" s="3"/>
      <c r="E90" s="3"/>
      <c r="F90" s="43"/>
      <c r="G90" s="43"/>
      <c r="H90" s="43"/>
    </row>
    <row r="91" spans="1:8" ht="14.25">
      <c r="A91" s="1"/>
      <c r="B91" s="3"/>
      <c r="C91" s="3"/>
      <c r="D91" s="3"/>
      <c r="E91" s="3"/>
      <c r="F91" s="3"/>
      <c r="G91" s="3"/>
      <c r="H91" s="3"/>
    </row>
    <row r="92" ht="12.75">
      <c r="B92" s="29" t="s">
        <v>29</v>
      </c>
    </row>
    <row r="93" ht="12.75">
      <c r="B93" s="29" t="s">
        <v>123</v>
      </c>
    </row>
    <row r="94" ht="12.75">
      <c r="B94" t="s">
        <v>124</v>
      </c>
    </row>
  </sheetData>
  <mergeCells count="7">
    <mergeCell ref="F56:F57"/>
    <mergeCell ref="H56:H57"/>
    <mergeCell ref="A1:H1"/>
    <mergeCell ref="A2:H2"/>
    <mergeCell ref="A3:H3"/>
    <mergeCell ref="F8:F9"/>
    <mergeCell ref="H8:H9"/>
  </mergeCells>
  <printOptions/>
  <pageMargins left="0.75" right="0.75" top="1" bottom="1" header="0.5" footer="0.5"/>
  <pageSetup fitToHeight="2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C49" sqref="C49"/>
    </sheetView>
  </sheetViews>
  <sheetFormatPr defaultColWidth="9.140625" defaultRowHeight="12.75"/>
  <cols>
    <col min="2" max="2" width="12.00390625" style="0" customWidth="1"/>
    <col min="3" max="3" width="14.421875" style="0" customWidth="1"/>
    <col min="4" max="4" width="13.57421875" style="0" customWidth="1"/>
    <col min="5" max="6" width="0" style="0" hidden="1" customWidth="1"/>
    <col min="7" max="7" width="13.28125" style="0" customWidth="1"/>
    <col min="8" max="8" width="13.140625" style="0" customWidth="1"/>
    <col min="9" max="9" width="0" style="0" hidden="1" customWidth="1"/>
    <col min="10" max="10" width="13.140625" style="0" customWidth="1"/>
    <col min="11" max="11" width="0" style="0" hidden="1" customWidth="1"/>
    <col min="12" max="12" width="12.00390625" style="0" customWidth="1"/>
  </cols>
  <sheetData>
    <row r="1" spans="1:12" ht="18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44"/>
    </row>
    <row r="2" spans="1:12" ht="12.75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44"/>
    </row>
    <row r="3" spans="1:12" ht="12.7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44"/>
    </row>
    <row r="4" spans="1:12" ht="12.75">
      <c r="A4" s="44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6" t="s">
        <v>18</v>
      </c>
      <c r="B5" s="44"/>
      <c r="C5" s="44"/>
      <c r="D5" s="44"/>
      <c r="E5" s="44"/>
      <c r="F5" s="44"/>
      <c r="G5" s="47"/>
      <c r="H5" s="44"/>
      <c r="I5" s="44"/>
      <c r="J5" s="44"/>
      <c r="K5" s="44"/>
      <c r="L5" s="44"/>
    </row>
    <row r="6" spans="1:12" ht="12.75">
      <c r="A6" s="48" t="s">
        <v>129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>
      <c r="A7" s="177" t="s">
        <v>120</v>
      </c>
      <c r="B7" s="178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49"/>
      <c r="B8" s="49"/>
      <c r="C8" s="49"/>
      <c r="D8" s="50"/>
      <c r="E8" s="50"/>
      <c r="F8" s="50"/>
      <c r="G8" s="51"/>
      <c r="H8" s="51"/>
      <c r="I8" s="52"/>
      <c r="J8" s="51"/>
      <c r="K8" s="50"/>
      <c r="L8" s="53"/>
    </row>
    <row r="9" spans="1:12" ht="12.75">
      <c r="A9" s="49"/>
      <c r="B9" s="49"/>
      <c r="C9" s="49"/>
      <c r="D9" s="50"/>
      <c r="E9" s="50"/>
      <c r="F9" s="50"/>
      <c r="G9" s="51"/>
      <c r="H9" s="51"/>
      <c r="I9" s="52"/>
      <c r="J9" s="51"/>
      <c r="K9" s="50"/>
      <c r="L9" s="53"/>
    </row>
    <row r="10" spans="1:12" ht="25.5">
      <c r="A10" s="54"/>
      <c r="B10" s="54"/>
      <c r="C10" s="54"/>
      <c r="D10" s="55"/>
      <c r="E10" s="55"/>
      <c r="F10" s="55"/>
      <c r="G10" s="56" t="s">
        <v>41</v>
      </c>
      <c r="H10" s="56"/>
      <c r="I10" s="57"/>
      <c r="J10" s="56" t="s">
        <v>42</v>
      </c>
      <c r="K10" s="55"/>
      <c r="L10" s="58"/>
    </row>
    <row r="11" spans="1:12" ht="12.75">
      <c r="A11" s="49"/>
      <c r="B11" s="49"/>
      <c r="C11" s="49"/>
      <c r="D11" s="50"/>
      <c r="E11" s="50"/>
      <c r="F11" s="50"/>
      <c r="G11" s="51"/>
      <c r="H11" s="51"/>
      <c r="I11" s="52"/>
      <c r="J11" s="51"/>
      <c r="K11" s="50"/>
      <c r="L11" s="53"/>
    </row>
    <row r="12" spans="1:12" ht="12.75">
      <c r="A12" s="49"/>
      <c r="B12" s="49"/>
      <c r="C12" s="49"/>
      <c r="D12" s="50"/>
      <c r="E12" s="50"/>
      <c r="F12" s="50"/>
      <c r="G12" s="51"/>
      <c r="H12" s="51"/>
      <c r="I12" s="52"/>
      <c r="J12" s="51"/>
      <c r="K12" s="50"/>
      <c r="L12" s="53"/>
    </row>
    <row r="13" spans="1:12" ht="12.75">
      <c r="A13" s="49"/>
      <c r="B13" s="49"/>
      <c r="C13" s="49"/>
      <c r="D13" s="59" t="s">
        <v>43</v>
      </c>
      <c r="E13" s="59"/>
      <c r="F13" s="59"/>
      <c r="G13" s="59" t="s">
        <v>43</v>
      </c>
      <c r="H13" s="59" t="s">
        <v>44</v>
      </c>
      <c r="I13" s="59"/>
      <c r="J13" s="59" t="s">
        <v>45</v>
      </c>
      <c r="K13" s="60"/>
      <c r="L13" s="176" t="s">
        <v>46</v>
      </c>
    </row>
    <row r="14" spans="1:12" ht="12.75">
      <c r="A14" s="50"/>
      <c r="B14" s="50"/>
      <c r="C14" s="49"/>
      <c r="D14" s="59" t="s">
        <v>47</v>
      </c>
      <c r="E14" s="59"/>
      <c r="F14" s="59"/>
      <c r="G14" s="59" t="s">
        <v>48</v>
      </c>
      <c r="H14" s="59" t="s">
        <v>49</v>
      </c>
      <c r="I14" s="59"/>
      <c r="J14" s="59" t="s">
        <v>50</v>
      </c>
      <c r="K14" s="60"/>
      <c r="L14" s="176"/>
    </row>
    <row r="15" spans="1:12" ht="12.75">
      <c r="A15" s="49"/>
      <c r="B15" s="49"/>
      <c r="C15" s="49"/>
      <c r="D15" s="59" t="s">
        <v>51</v>
      </c>
      <c r="E15" s="61"/>
      <c r="F15" s="61"/>
      <c r="G15" s="59" t="s">
        <v>51</v>
      </c>
      <c r="H15" s="59" t="s">
        <v>51</v>
      </c>
      <c r="I15" s="61"/>
      <c r="J15" s="59" t="s">
        <v>51</v>
      </c>
      <c r="K15" s="50"/>
      <c r="L15" s="59" t="s">
        <v>51</v>
      </c>
    </row>
    <row r="16" spans="1:12" ht="12.75">
      <c r="A16" s="49"/>
      <c r="B16" s="49"/>
      <c r="C16" s="49"/>
      <c r="D16" s="60"/>
      <c r="E16" s="50"/>
      <c r="F16" s="50"/>
      <c r="G16" s="60"/>
      <c r="H16" s="60"/>
      <c r="I16" s="50"/>
      <c r="J16" s="60"/>
      <c r="K16" s="50"/>
      <c r="L16" s="59"/>
    </row>
    <row r="17" spans="1:12" ht="12.75">
      <c r="A17" s="49"/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46" t="s">
        <v>52</v>
      </c>
      <c r="B18" s="44"/>
      <c r="C18" s="49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44" t="s">
        <v>53</v>
      </c>
      <c r="B19" s="44"/>
      <c r="C19" s="44"/>
      <c r="D19" s="62">
        <v>223509</v>
      </c>
      <c r="E19" s="63"/>
      <c r="F19" s="63"/>
      <c r="G19" s="63">
        <v>103563</v>
      </c>
      <c r="H19" s="63">
        <v>47825</v>
      </c>
      <c r="I19" s="63"/>
      <c r="J19" s="63">
        <v>9066</v>
      </c>
      <c r="K19" s="63"/>
      <c r="L19" s="64">
        <f>SUM(D19:J19)</f>
        <v>383963</v>
      </c>
    </row>
    <row r="20" spans="1:12" ht="12.75">
      <c r="A20" s="44"/>
      <c r="B20" s="44"/>
      <c r="C20" s="44"/>
      <c r="D20" s="62"/>
      <c r="E20" s="63"/>
      <c r="F20" s="63"/>
      <c r="G20" s="63"/>
      <c r="H20" s="63"/>
      <c r="I20" s="63"/>
      <c r="J20" s="63"/>
      <c r="K20" s="63"/>
      <c r="L20" s="64"/>
    </row>
    <row r="21" spans="1:12" ht="12.75">
      <c r="A21" s="44" t="s">
        <v>54</v>
      </c>
      <c r="B21" s="44"/>
      <c r="C21" s="44"/>
      <c r="D21" s="65">
        <v>0</v>
      </c>
      <c r="E21" s="65"/>
      <c r="F21" s="65"/>
      <c r="G21" s="65">
        <v>0</v>
      </c>
      <c r="H21" s="65">
        <v>0</v>
      </c>
      <c r="I21" s="65"/>
      <c r="J21" s="65">
        <v>11593</v>
      </c>
      <c r="K21" s="65"/>
      <c r="L21" s="66">
        <f>SUM(D21:J21)</f>
        <v>11593</v>
      </c>
    </row>
    <row r="22" spans="1:12" ht="12.75">
      <c r="A22" s="46" t="s">
        <v>55</v>
      </c>
      <c r="B22" s="44"/>
      <c r="C22" s="44"/>
      <c r="D22" s="63">
        <f>SUM(D19:D21)</f>
        <v>223509</v>
      </c>
      <c r="E22" s="63"/>
      <c r="F22" s="63"/>
      <c r="G22" s="63">
        <f aca="true" t="shared" si="0" ref="G22:L22">SUM(G19:G21)</f>
        <v>103563</v>
      </c>
      <c r="H22" s="63">
        <f t="shared" si="0"/>
        <v>47825</v>
      </c>
      <c r="I22" s="63">
        <f t="shared" si="0"/>
        <v>0</v>
      </c>
      <c r="J22" s="63">
        <f t="shared" si="0"/>
        <v>20659</v>
      </c>
      <c r="K22" s="63">
        <f t="shared" si="0"/>
        <v>0</v>
      </c>
      <c r="L22" s="67">
        <f t="shared" si="0"/>
        <v>395556</v>
      </c>
    </row>
    <row r="23" spans="1:12" ht="12.75">
      <c r="A23" s="44"/>
      <c r="B23" s="44"/>
      <c r="C23" s="44"/>
      <c r="D23" s="63"/>
      <c r="E23" s="63"/>
      <c r="F23" s="63"/>
      <c r="G23" s="63"/>
      <c r="H23" s="63"/>
      <c r="I23" s="63"/>
      <c r="J23" s="63"/>
      <c r="K23" s="63"/>
      <c r="L23" s="67"/>
    </row>
    <row r="24" spans="1:12" ht="12.75">
      <c r="A24" s="44" t="s">
        <v>56</v>
      </c>
      <c r="B24" s="44"/>
      <c r="C24" s="44"/>
      <c r="D24" s="63">
        <v>0</v>
      </c>
      <c r="E24" s="63"/>
      <c r="F24" s="63"/>
      <c r="G24" s="63">
        <v>0</v>
      </c>
      <c r="H24" s="63">
        <v>0</v>
      </c>
      <c r="I24" s="63"/>
      <c r="J24" s="63">
        <v>5034</v>
      </c>
      <c r="K24" s="63"/>
      <c r="L24" s="67">
        <f>SUM(D24:K24)</f>
        <v>5034</v>
      </c>
    </row>
    <row r="25" spans="1:12" ht="12.75">
      <c r="A25" s="44"/>
      <c r="B25" s="44"/>
      <c r="C25" s="44"/>
      <c r="D25" s="63"/>
      <c r="E25" s="63"/>
      <c r="F25" s="63"/>
      <c r="G25" s="63"/>
      <c r="H25" s="63"/>
      <c r="I25" s="63"/>
      <c r="J25" s="63"/>
      <c r="K25" s="63"/>
      <c r="L25" s="67"/>
    </row>
    <row r="26" spans="1:12" ht="12.75">
      <c r="A26" s="44"/>
      <c r="B26" s="44"/>
      <c r="C26" s="44"/>
      <c r="D26" s="63"/>
      <c r="E26" s="63"/>
      <c r="F26" s="63"/>
      <c r="G26" s="63"/>
      <c r="H26" s="63"/>
      <c r="I26" s="63"/>
      <c r="J26" s="63"/>
      <c r="K26" s="63"/>
      <c r="L26" s="67"/>
    </row>
    <row r="27" spans="1:12" ht="13.5" thickBot="1">
      <c r="A27" s="46" t="s">
        <v>57</v>
      </c>
      <c r="B27" s="44"/>
      <c r="C27" s="44"/>
      <c r="D27" s="68">
        <f>SUM(D22:D26)</f>
        <v>223509</v>
      </c>
      <c r="E27" s="68"/>
      <c r="F27" s="68"/>
      <c r="G27" s="68">
        <f aca="true" t="shared" si="1" ref="G27:L27">SUM(G22:G26)</f>
        <v>103563</v>
      </c>
      <c r="H27" s="68">
        <f t="shared" si="1"/>
        <v>47825</v>
      </c>
      <c r="I27" s="68">
        <f t="shared" si="1"/>
        <v>0</v>
      </c>
      <c r="J27" s="68">
        <f t="shared" si="1"/>
        <v>25693</v>
      </c>
      <c r="K27" s="68">
        <f t="shared" si="1"/>
        <v>0</v>
      </c>
      <c r="L27" s="69">
        <f t="shared" si="1"/>
        <v>400590</v>
      </c>
    </row>
    <row r="28" spans="1:12" ht="13.5" thickTop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6"/>
    </row>
    <row r="29" spans="1:12" ht="12.75">
      <c r="A29" s="44" t="s">
        <v>58</v>
      </c>
      <c r="B29" s="44"/>
      <c r="C29" s="44"/>
      <c r="D29" s="44">
        <v>0</v>
      </c>
      <c r="E29" s="44"/>
      <c r="F29" s="44"/>
      <c r="G29" s="44">
        <v>0</v>
      </c>
      <c r="H29" s="44">
        <v>0</v>
      </c>
      <c r="I29" s="44"/>
      <c r="J29" s="44">
        <f>+'[3]Group '!O76/1000-'[3]QTR-BS'!I37-1</f>
        <v>-2812.4281986000024</v>
      </c>
      <c r="K29" s="44"/>
      <c r="L29" s="46">
        <f>SUM(D29:J29)</f>
        <v>-2812.4281986000024</v>
      </c>
    </row>
    <row r="30" spans="1:12" ht="12.75">
      <c r="A30" s="70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2"/>
    </row>
    <row r="31" spans="1:12" ht="13.5" thickBot="1">
      <c r="A31" s="70" t="s">
        <v>59</v>
      </c>
      <c r="B31" s="70"/>
      <c r="C31" s="70"/>
      <c r="D31" s="73">
        <f>SUM(D27:D30)</f>
        <v>223509</v>
      </c>
      <c r="E31" s="74"/>
      <c r="F31" s="74"/>
      <c r="G31" s="73">
        <f aca="true" t="shared" si="2" ref="G31:L31">SUM(G27:G29)</f>
        <v>103563</v>
      </c>
      <c r="H31" s="73">
        <f t="shared" si="2"/>
        <v>47825</v>
      </c>
      <c r="I31" s="73">
        <f t="shared" si="2"/>
        <v>0</v>
      </c>
      <c r="J31" s="73">
        <f t="shared" si="2"/>
        <v>22880.571801399998</v>
      </c>
      <c r="K31" s="73">
        <f t="shared" si="2"/>
        <v>0</v>
      </c>
      <c r="L31" s="73">
        <f t="shared" si="2"/>
        <v>397777.5718014</v>
      </c>
    </row>
    <row r="32" ht="13.5" thickTop="1"/>
    <row r="41" ht="12.75">
      <c r="A41" s="29" t="s">
        <v>126</v>
      </c>
    </row>
    <row r="42" ht="12.75">
      <c r="A42" s="29" t="s">
        <v>127</v>
      </c>
    </row>
    <row r="43" ht="12.75">
      <c r="A43" t="s">
        <v>128</v>
      </c>
    </row>
  </sheetData>
  <mergeCells count="5">
    <mergeCell ref="A1:K1"/>
    <mergeCell ref="A2:K2"/>
    <mergeCell ref="A3:K3"/>
    <mergeCell ref="L13:L14"/>
    <mergeCell ref="A7:B7"/>
  </mergeCells>
  <printOptions/>
  <pageMargins left="0.75" right="0.75" top="1" bottom="1" header="0.5" footer="0.5"/>
  <pageSetup fitToHeight="1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workbookViewId="0" topLeftCell="A73">
      <selection activeCell="B71" sqref="B71"/>
    </sheetView>
  </sheetViews>
  <sheetFormatPr defaultColWidth="9.140625" defaultRowHeight="12.75"/>
  <cols>
    <col min="1" max="1" width="2.7109375" style="0" customWidth="1"/>
    <col min="2" max="2" width="19.140625" style="0" customWidth="1"/>
    <col min="3" max="3" width="14.00390625" style="0" customWidth="1"/>
    <col min="6" max="6" width="13.28125" style="0" customWidth="1"/>
    <col min="7" max="7" width="12.8515625" style="0" customWidth="1"/>
    <col min="8" max="8" width="2.28125" style="0" customWidth="1"/>
    <col min="9" max="9" width="0" style="0" hidden="1" customWidth="1"/>
    <col min="10" max="10" width="13.7109375" style="0" customWidth="1"/>
  </cols>
  <sheetData>
    <row r="1" spans="1:10" ht="18">
      <c r="A1" s="75"/>
      <c r="B1" s="76" t="s">
        <v>0</v>
      </c>
      <c r="C1" s="76"/>
      <c r="D1" s="76"/>
      <c r="E1" s="76"/>
      <c r="F1" s="76"/>
      <c r="G1" s="76"/>
      <c r="H1" s="75"/>
      <c r="I1" s="75"/>
      <c r="J1" s="75"/>
    </row>
    <row r="2" spans="1:10" ht="12.75">
      <c r="A2" s="75"/>
      <c r="B2" s="167" t="s">
        <v>1</v>
      </c>
      <c r="C2" s="168"/>
      <c r="D2" s="168"/>
      <c r="E2" s="168"/>
      <c r="F2" s="168"/>
      <c r="G2" s="168"/>
      <c r="H2" s="75"/>
      <c r="I2" s="75"/>
      <c r="J2" s="75"/>
    </row>
    <row r="3" spans="1:10" ht="12.75">
      <c r="A3" s="75"/>
      <c r="B3" s="168" t="s">
        <v>2</v>
      </c>
      <c r="C3" s="168"/>
      <c r="D3" s="168"/>
      <c r="E3" s="168"/>
      <c r="F3" s="168"/>
      <c r="G3" s="168"/>
      <c r="H3" s="75"/>
      <c r="I3" s="75"/>
      <c r="J3" s="75"/>
    </row>
    <row r="5" spans="1:10" ht="12.75">
      <c r="A5" s="78"/>
      <c r="B5" s="78" t="s">
        <v>60</v>
      </c>
      <c r="C5" s="78"/>
      <c r="D5" s="78"/>
      <c r="E5" s="78"/>
      <c r="F5" s="78"/>
      <c r="G5" s="78"/>
      <c r="H5" s="78"/>
      <c r="I5" s="78"/>
      <c r="J5" s="78"/>
    </row>
    <row r="6" spans="1:10" ht="12.75">
      <c r="A6" s="78"/>
      <c r="B6" s="79" t="s">
        <v>120</v>
      </c>
      <c r="C6" s="78"/>
      <c r="D6" s="78"/>
      <c r="E6" s="78"/>
      <c r="F6" s="78"/>
      <c r="G6" s="78"/>
      <c r="H6" s="78"/>
      <c r="I6" s="78"/>
      <c r="J6" s="78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8"/>
      <c r="B8" s="78"/>
      <c r="C8" s="78"/>
      <c r="D8" s="78"/>
      <c r="E8" s="78"/>
      <c r="F8" s="78"/>
      <c r="G8" s="80"/>
      <c r="H8" s="80"/>
      <c r="I8" s="80"/>
      <c r="J8" s="80"/>
    </row>
    <row r="9" spans="1:10" ht="12.75">
      <c r="A9" s="78"/>
      <c r="B9" s="78"/>
      <c r="C9" s="78"/>
      <c r="D9" s="78"/>
      <c r="E9" s="78"/>
      <c r="F9" s="78"/>
      <c r="G9" s="179" t="s">
        <v>61</v>
      </c>
      <c r="H9" s="180"/>
      <c r="I9" s="180"/>
      <c r="J9" s="180"/>
    </row>
    <row r="10" spans="1:10" ht="15.75">
      <c r="A10" s="81"/>
      <c r="B10" s="82"/>
      <c r="C10" s="81"/>
      <c r="D10" s="81"/>
      <c r="E10" s="81"/>
      <c r="F10" s="81"/>
      <c r="G10" s="83">
        <v>38260</v>
      </c>
      <c r="H10" s="84"/>
      <c r="I10" s="85"/>
      <c r="J10" s="83">
        <v>37894</v>
      </c>
    </row>
    <row r="11" spans="1:10" ht="12.75">
      <c r="A11" s="86"/>
      <c r="B11" s="29"/>
      <c r="C11" s="86"/>
      <c r="D11" s="86"/>
      <c r="E11" s="86"/>
      <c r="F11" s="86"/>
      <c r="G11" s="87" t="s">
        <v>62</v>
      </c>
      <c r="H11" s="86"/>
      <c r="I11" s="87" t="s">
        <v>62</v>
      </c>
      <c r="J11" s="87" t="s">
        <v>62</v>
      </c>
    </row>
    <row r="12" spans="1:10" ht="12.75">
      <c r="A12" s="86"/>
      <c r="B12" s="29"/>
      <c r="C12" s="86"/>
      <c r="D12" s="86"/>
      <c r="E12" s="86"/>
      <c r="F12" s="86"/>
      <c r="G12" s="88"/>
      <c r="H12" s="86"/>
      <c r="I12" s="88"/>
      <c r="J12" s="88"/>
    </row>
    <row r="13" spans="1:10" ht="12.75">
      <c r="A13" s="86"/>
      <c r="B13" s="89" t="s">
        <v>63</v>
      </c>
      <c r="C13" s="90"/>
      <c r="D13" s="90"/>
      <c r="E13" s="90"/>
      <c r="F13" s="86"/>
      <c r="G13" s="88"/>
      <c r="H13" s="86"/>
      <c r="I13" s="88"/>
      <c r="J13" s="88"/>
    </row>
    <row r="14" spans="1:10" ht="12.75">
      <c r="A14" s="86"/>
      <c r="B14" s="89"/>
      <c r="C14" s="90"/>
      <c r="D14" s="90"/>
      <c r="E14" s="90"/>
      <c r="F14" s="86"/>
      <c r="G14" s="88"/>
      <c r="H14" s="86"/>
      <c r="I14" s="88"/>
      <c r="J14" s="88"/>
    </row>
    <row r="15" spans="1:10" ht="12.75">
      <c r="A15" s="86"/>
      <c r="B15" s="29"/>
      <c r="C15" s="86"/>
      <c r="D15" s="86"/>
      <c r="E15" s="86"/>
      <c r="F15" s="86"/>
      <c r="G15" s="88"/>
      <c r="H15" s="86"/>
      <c r="I15" s="88"/>
      <c r="J15" s="88"/>
    </row>
    <row r="16" spans="1:10" ht="12.75">
      <c r="A16" s="86"/>
      <c r="B16" s="29" t="s">
        <v>64</v>
      </c>
      <c r="C16" s="86"/>
      <c r="D16" s="86"/>
      <c r="E16" s="86"/>
      <c r="F16" s="86"/>
      <c r="G16" s="91">
        <f>+'[3]CF Sum'!H13/1000</f>
        <v>-708.1821986000016</v>
      </c>
      <c r="H16" s="86"/>
      <c r="I16" s="91"/>
      <c r="J16" s="91">
        <f>4708</f>
        <v>4708</v>
      </c>
    </row>
    <row r="17" spans="1:10" ht="12.75">
      <c r="A17" s="86"/>
      <c r="B17" s="29"/>
      <c r="C17" s="86"/>
      <c r="D17" s="86"/>
      <c r="E17" s="86"/>
      <c r="F17" s="86"/>
      <c r="G17" s="88"/>
      <c r="H17" s="86"/>
      <c r="I17" s="88"/>
      <c r="J17" s="88"/>
    </row>
    <row r="18" spans="1:10" ht="12.75">
      <c r="A18" s="86"/>
      <c r="B18" s="29" t="s">
        <v>65</v>
      </c>
      <c r="C18" s="86"/>
      <c r="D18" s="86"/>
      <c r="E18" s="86"/>
      <c r="F18" s="86"/>
      <c r="G18" s="88"/>
      <c r="H18" s="86"/>
      <c r="I18" s="88"/>
      <c r="J18" s="88"/>
    </row>
    <row r="19" spans="1:10" ht="12.75">
      <c r="A19" s="86"/>
      <c r="B19" s="29"/>
      <c r="C19" s="86"/>
      <c r="D19" s="86"/>
      <c r="E19" s="86"/>
      <c r="F19" s="86"/>
      <c r="G19" s="88"/>
      <c r="H19" s="86"/>
      <c r="I19" s="88"/>
      <c r="J19" s="88"/>
    </row>
    <row r="20" spans="1:10" ht="12.75">
      <c r="A20" s="86"/>
      <c r="B20" s="29" t="s">
        <v>66</v>
      </c>
      <c r="C20" s="86"/>
      <c r="D20" s="86"/>
      <c r="E20" s="86"/>
      <c r="F20" s="86"/>
      <c r="G20" s="92">
        <f>+'[3]CF Sum'!H17/1000</f>
        <v>8226.759</v>
      </c>
      <c r="H20" s="86"/>
      <c r="I20" s="92"/>
      <c r="J20" s="92">
        <v>8830</v>
      </c>
    </row>
    <row r="21" spans="1:10" ht="12.75">
      <c r="A21" s="86"/>
      <c r="B21" s="29" t="s">
        <v>67</v>
      </c>
      <c r="C21" s="86"/>
      <c r="D21" s="86"/>
      <c r="E21" s="86"/>
      <c r="F21" s="86"/>
      <c r="G21" s="92">
        <f>+'[3]CF Sum'!H18/1000</f>
        <v>71937.87</v>
      </c>
      <c r="H21" s="86"/>
      <c r="I21" s="92"/>
      <c r="J21" s="92">
        <v>55430</v>
      </c>
    </row>
    <row r="22" spans="1:10" ht="12.75">
      <c r="A22" s="86"/>
      <c r="B22" s="29" t="s">
        <v>68</v>
      </c>
      <c r="C22" s="86"/>
      <c r="D22" s="86"/>
      <c r="E22" s="86"/>
      <c r="F22" s="86"/>
      <c r="G22" s="92">
        <f>+'[3]CF Sum'!H19/1000</f>
        <v>-27</v>
      </c>
      <c r="H22" s="86"/>
      <c r="I22" s="92"/>
      <c r="J22" s="92">
        <v>-26</v>
      </c>
    </row>
    <row r="23" spans="1:10" ht="12.75">
      <c r="A23" s="86"/>
      <c r="B23" s="29" t="s">
        <v>69</v>
      </c>
      <c r="C23" s="86"/>
      <c r="D23" s="86"/>
      <c r="E23" s="86"/>
      <c r="F23" s="86"/>
      <c r="G23" s="92">
        <f>+'[3]CF Sum'!H20/1000</f>
        <v>0</v>
      </c>
      <c r="H23" s="86"/>
      <c r="I23" s="92"/>
      <c r="J23" s="92">
        <v>-26</v>
      </c>
    </row>
    <row r="24" spans="1:9" ht="12.75">
      <c r="A24" s="86"/>
      <c r="B24" s="29" t="s">
        <v>70</v>
      </c>
      <c r="C24" s="86"/>
      <c r="D24" s="86"/>
      <c r="E24" s="86"/>
      <c r="F24" s="86"/>
      <c r="G24" s="92">
        <f>+'[3]CF Sum'!H21/1000</f>
        <v>0</v>
      </c>
      <c r="H24" s="86"/>
      <c r="I24" s="92"/>
    </row>
    <row r="25" spans="1:10" ht="12.75">
      <c r="A25" s="86"/>
      <c r="B25" s="29" t="s">
        <v>71</v>
      </c>
      <c r="C25" s="86"/>
      <c r="D25" s="86"/>
      <c r="E25" s="86"/>
      <c r="F25" s="86"/>
      <c r="G25" s="92">
        <f>+'[3]CF Sum'!H22/1000</f>
        <v>41222.3818014</v>
      </c>
      <c r="H25" s="86"/>
      <c r="I25" s="93"/>
      <c r="J25" s="93">
        <f>338151</f>
        <v>338151</v>
      </c>
    </row>
    <row r="26" spans="1:10" ht="12.75">
      <c r="A26" s="86"/>
      <c r="B26" s="29" t="s">
        <v>72</v>
      </c>
      <c r="C26" s="86"/>
      <c r="D26" s="86"/>
      <c r="E26" s="86"/>
      <c r="F26" s="86"/>
      <c r="G26" s="92">
        <f>+'[3]CF Sum'!H23/1000</f>
        <v>-1090.147</v>
      </c>
      <c r="H26" s="86"/>
      <c r="I26" s="92"/>
      <c r="J26" s="92">
        <v>-358</v>
      </c>
    </row>
    <row r="27" spans="1:10" ht="12.75">
      <c r="A27" s="86"/>
      <c r="B27" s="94" t="s">
        <v>73</v>
      </c>
      <c r="C27" s="86"/>
      <c r="D27" s="86"/>
      <c r="E27" s="86"/>
      <c r="F27" s="86"/>
      <c r="G27" s="92">
        <f>+'[3]CF Sum'!H25/1000</f>
        <v>7435.606</v>
      </c>
      <c r="H27" s="86"/>
      <c r="I27" s="95"/>
      <c r="J27" s="96">
        <v>7436</v>
      </c>
    </row>
    <row r="28" spans="1:10" ht="12.75">
      <c r="A28" s="86"/>
      <c r="B28" s="29"/>
      <c r="C28" s="86"/>
      <c r="D28" s="86"/>
      <c r="E28" s="86"/>
      <c r="F28" s="86"/>
      <c r="G28" s="97"/>
      <c r="H28" s="86"/>
      <c r="I28" s="96"/>
      <c r="J28" s="97"/>
    </row>
    <row r="29" spans="1:10" ht="12.75">
      <c r="A29" s="29"/>
      <c r="B29" s="29" t="s">
        <v>74</v>
      </c>
      <c r="C29" s="29"/>
      <c r="D29" s="29"/>
      <c r="E29" s="29"/>
      <c r="F29" s="29"/>
      <c r="G29" s="93">
        <f>SUM(G16:G27)</f>
        <v>126997.28760279999</v>
      </c>
      <c r="H29" s="93"/>
      <c r="I29" s="93">
        <f>SUM(I16:I27)</f>
        <v>0</v>
      </c>
      <c r="J29" s="93">
        <f>SUM(J16:J27)</f>
        <v>414145</v>
      </c>
    </row>
    <row r="30" spans="1:10" ht="12.75">
      <c r="A30" s="86"/>
      <c r="B30" s="29"/>
      <c r="C30" s="86"/>
      <c r="D30" s="86"/>
      <c r="E30" s="86"/>
      <c r="F30" s="86"/>
      <c r="G30" s="93"/>
      <c r="H30" s="86"/>
      <c r="I30" s="93"/>
      <c r="J30" s="93"/>
    </row>
    <row r="31" spans="1:10" ht="12.75">
      <c r="A31" s="86"/>
      <c r="B31" s="86" t="s">
        <v>75</v>
      </c>
      <c r="C31" s="86"/>
      <c r="D31" s="86"/>
      <c r="E31" s="86"/>
      <c r="F31" s="86"/>
      <c r="G31" s="92"/>
      <c r="H31" s="86"/>
      <c r="I31" s="92"/>
      <c r="J31" s="96"/>
    </row>
    <row r="32" spans="1:10" ht="12.75">
      <c r="A32" s="86"/>
      <c r="B32" s="29"/>
      <c r="C32" s="86"/>
      <c r="D32" s="86"/>
      <c r="E32" s="86"/>
      <c r="F32" s="86"/>
      <c r="G32" s="98"/>
      <c r="H32" s="86"/>
      <c r="I32" s="98"/>
      <c r="J32" s="98"/>
    </row>
    <row r="33" spans="1:10" ht="12.75">
      <c r="A33" s="86"/>
      <c r="B33" s="29" t="s">
        <v>76</v>
      </c>
      <c r="C33" s="86"/>
      <c r="D33" s="86"/>
      <c r="E33" s="86"/>
      <c r="F33" s="86"/>
      <c r="G33" s="99">
        <f>SUM('[3]CF Sum'!H32:H36)/1000</f>
        <v>-63338.390602800006</v>
      </c>
      <c r="H33" s="86"/>
      <c r="I33" s="99"/>
      <c r="J33" s="99">
        <v>-314216</v>
      </c>
    </row>
    <row r="34" spans="1:10" ht="12.75">
      <c r="A34" s="86"/>
      <c r="B34" s="29" t="s">
        <v>77</v>
      </c>
      <c r="C34" s="86"/>
      <c r="D34" s="86"/>
      <c r="E34" s="86"/>
      <c r="F34" s="86"/>
      <c r="G34" s="100">
        <f>+'[3]CF Sum'!H37/1000</f>
        <v>-4836.387</v>
      </c>
      <c r="H34" s="86"/>
      <c r="I34" s="100"/>
      <c r="J34" s="100">
        <v>-26441</v>
      </c>
    </row>
    <row r="35" spans="1:10" ht="12.75">
      <c r="A35" s="86"/>
      <c r="B35" s="29"/>
      <c r="C35" s="86"/>
      <c r="D35" s="86"/>
      <c r="E35" s="86"/>
      <c r="F35" s="86"/>
      <c r="G35" s="86"/>
      <c r="H35" s="86"/>
      <c r="I35" s="86"/>
      <c r="J35" s="86"/>
    </row>
    <row r="36" spans="1:10" ht="12.75">
      <c r="A36" s="86"/>
      <c r="B36" s="29" t="s">
        <v>78</v>
      </c>
      <c r="C36" s="86"/>
      <c r="D36" s="86"/>
      <c r="E36" s="86"/>
      <c r="F36" s="86"/>
      <c r="G36" s="101">
        <f>SUM(G29:G34)</f>
        <v>58822.50999999998</v>
      </c>
      <c r="H36" s="101"/>
      <c r="I36" s="101">
        <f>SUM(I29:I34)</f>
        <v>0</v>
      </c>
      <c r="J36" s="101">
        <f>SUM(J29:J34)</f>
        <v>73488</v>
      </c>
    </row>
    <row r="37" spans="1:10" ht="12.75">
      <c r="A37" s="86"/>
      <c r="B37" s="86"/>
      <c r="C37" s="86"/>
      <c r="D37" s="86"/>
      <c r="E37" s="86"/>
      <c r="F37" s="86"/>
      <c r="G37" s="101"/>
      <c r="H37" s="86"/>
      <c r="I37" s="101"/>
      <c r="J37" s="101"/>
    </row>
    <row r="38" spans="1:10" ht="12.75">
      <c r="A38" s="86"/>
      <c r="B38" s="29" t="s">
        <v>79</v>
      </c>
      <c r="C38" s="86"/>
      <c r="D38" s="86"/>
      <c r="E38" s="86"/>
      <c r="F38" s="86"/>
      <c r="G38" s="96">
        <f>+'[3]CF Sum'!H43/1000</f>
        <v>-401.041</v>
      </c>
      <c r="H38" s="86"/>
      <c r="I38" s="96"/>
      <c r="J38" s="96">
        <v>-792</v>
      </c>
    </row>
    <row r="39" spans="1:10" ht="12.75">
      <c r="A39" s="29"/>
      <c r="B39" s="29" t="s">
        <v>80</v>
      </c>
      <c r="C39" s="29"/>
      <c r="D39" s="29"/>
      <c r="E39" s="29"/>
      <c r="F39" s="29"/>
      <c r="G39" s="102">
        <f>+'[3]CF Sum'!H44/1000</f>
        <v>-476.282</v>
      </c>
      <c r="H39" s="29"/>
      <c r="I39" s="103"/>
      <c r="J39" s="102">
        <v>-193</v>
      </c>
    </row>
    <row r="40" spans="1:10" ht="12.75">
      <c r="A40" s="29"/>
      <c r="B40" s="29"/>
      <c r="C40" s="29"/>
      <c r="D40" s="29"/>
      <c r="E40" s="29"/>
      <c r="F40" s="29"/>
      <c r="G40" s="29"/>
      <c r="H40" s="104"/>
      <c r="I40" s="29"/>
      <c r="J40" s="29"/>
    </row>
    <row r="41" spans="1:10" ht="12.75">
      <c r="A41" s="86"/>
      <c r="B41" s="29" t="s">
        <v>81</v>
      </c>
      <c r="C41" s="86"/>
      <c r="D41" s="86"/>
      <c r="E41" s="86"/>
      <c r="F41" s="86"/>
      <c r="G41" s="105">
        <f>SUM(G36:G39)</f>
        <v>57945.18699999998</v>
      </c>
      <c r="H41" s="106"/>
      <c r="I41" s="105">
        <f>SUM(I36:I39)</f>
        <v>0</v>
      </c>
      <c r="J41" s="105">
        <f>SUM(J36:J39)</f>
        <v>72503</v>
      </c>
    </row>
    <row r="42" spans="1:10" ht="12.75">
      <c r="A42" s="107"/>
      <c r="B42" s="86"/>
      <c r="C42" s="90"/>
      <c r="D42" s="90"/>
      <c r="E42" s="90"/>
      <c r="F42" s="86"/>
      <c r="G42" s="88"/>
      <c r="H42" s="108"/>
      <c r="I42" s="88"/>
      <c r="J42" s="88"/>
    </row>
    <row r="43" spans="1:10" ht="12.75">
      <c r="A43" s="86"/>
      <c r="B43" s="89" t="s">
        <v>82</v>
      </c>
      <c r="C43" s="86"/>
      <c r="D43" s="86"/>
      <c r="E43" s="86"/>
      <c r="F43" s="86"/>
      <c r="G43" s="88"/>
      <c r="H43" s="86"/>
      <c r="I43" s="88"/>
      <c r="J43" s="88"/>
    </row>
    <row r="44" spans="1:10" ht="12.75">
      <c r="A44" s="86"/>
      <c r="B44" s="29"/>
      <c r="C44" s="86"/>
      <c r="D44" s="86"/>
      <c r="E44" s="86"/>
      <c r="F44" s="86"/>
      <c r="G44" s="95"/>
      <c r="H44" s="86"/>
      <c r="I44" s="95"/>
      <c r="J44" s="95"/>
    </row>
    <row r="45" spans="1:10" ht="12.75">
      <c r="A45" s="86"/>
      <c r="B45" s="29" t="s">
        <v>83</v>
      </c>
      <c r="C45" s="86"/>
      <c r="D45" s="86"/>
      <c r="E45" s="86"/>
      <c r="F45" s="86"/>
      <c r="G45" s="109">
        <f>+'[3]CF Sum'!H60/1000</f>
        <v>-848.56</v>
      </c>
      <c r="H45" s="86"/>
      <c r="I45" s="109"/>
      <c r="J45" s="109">
        <v>-12586</v>
      </c>
    </row>
    <row r="46" spans="1:10" ht="12.75">
      <c r="A46" s="86"/>
      <c r="B46" s="29" t="s">
        <v>84</v>
      </c>
      <c r="C46" s="86"/>
      <c r="D46" s="86"/>
      <c r="E46" s="86"/>
      <c r="F46" s="86"/>
      <c r="G46" s="109">
        <f>+'[3]CF Sum'!H61/1000</f>
        <v>27</v>
      </c>
      <c r="H46" s="86"/>
      <c r="I46" s="109"/>
      <c r="J46" s="109">
        <v>443</v>
      </c>
    </row>
    <row r="47" spans="1:10" ht="12.75">
      <c r="A47" s="86"/>
      <c r="B47" s="29" t="s">
        <v>85</v>
      </c>
      <c r="C47" s="86"/>
      <c r="D47" s="86"/>
      <c r="E47" s="86"/>
      <c r="F47" s="86"/>
      <c r="G47" s="110">
        <f>+'[3]CF Sum'!H62/1000</f>
        <v>1090.147</v>
      </c>
      <c r="H47" s="86"/>
      <c r="I47" s="109"/>
      <c r="J47" s="110">
        <f>1169</f>
        <v>1169</v>
      </c>
    </row>
    <row r="48" spans="1:10" ht="12.75">
      <c r="A48" s="86"/>
      <c r="B48" s="29"/>
      <c r="C48" s="86"/>
      <c r="D48" s="86"/>
      <c r="E48" s="86"/>
      <c r="F48" s="86"/>
      <c r="G48" s="111"/>
      <c r="H48" s="86"/>
      <c r="I48" s="111"/>
      <c r="J48" s="111"/>
    </row>
    <row r="49" spans="1:10" ht="12.75">
      <c r="A49" s="86"/>
      <c r="B49" s="29" t="s">
        <v>86</v>
      </c>
      <c r="C49" s="29"/>
      <c r="D49" s="29"/>
      <c r="E49" s="29"/>
      <c r="F49" s="29"/>
      <c r="G49" s="111">
        <f>SUM(G45:G47)</f>
        <v>268.587</v>
      </c>
      <c r="H49" s="111"/>
      <c r="I49" s="111">
        <f>SUM(I45:I47)</f>
        <v>0</v>
      </c>
      <c r="J49" s="111">
        <f>SUM(J45:J47)</f>
        <v>-10974</v>
      </c>
    </row>
    <row r="50" spans="1:10" ht="12.75">
      <c r="A50" s="86"/>
      <c r="B50" s="29"/>
      <c r="C50" s="29"/>
      <c r="D50" s="29"/>
      <c r="E50" s="29"/>
      <c r="F50" s="29"/>
      <c r="G50" s="111"/>
      <c r="H50" s="111"/>
      <c r="I50" s="111"/>
      <c r="J50" s="111"/>
    </row>
    <row r="51" spans="1:10" ht="12.75">
      <c r="A51" s="86"/>
      <c r="B51" s="29"/>
      <c r="C51" s="29"/>
      <c r="D51" s="29"/>
      <c r="E51" s="29"/>
      <c r="F51" s="29"/>
      <c r="G51" s="111"/>
      <c r="H51" s="111"/>
      <c r="I51" s="111"/>
      <c r="J51" s="111"/>
    </row>
    <row r="52" spans="1:10" ht="12.75">
      <c r="A52" s="86"/>
      <c r="B52" s="29" t="s">
        <v>130</v>
      </c>
      <c r="C52" s="29"/>
      <c r="D52" s="29"/>
      <c r="E52" s="29"/>
      <c r="F52" s="29"/>
      <c r="G52" s="111"/>
      <c r="H52" s="111"/>
      <c r="I52" s="111"/>
      <c r="J52" s="111"/>
    </row>
    <row r="53" spans="1:10" ht="12.75">
      <c r="A53" s="86"/>
      <c r="B53" s="29" t="s">
        <v>131</v>
      </c>
      <c r="C53" s="29"/>
      <c r="D53" s="29"/>
      <c r="E53" s="29"/>
      <c r="F53" s="29"/>
      <c r="G53" s="111"/>
      <c r="H53" s="111"/>
      <c r="I53" s="111"/>
      <c r="J53" s="111"/>
    </row>
    <row r="54" spans="1:10" ht="12.75">
      <c r="A54" s="86"/>
      <c r="B54" s="29" t="s">
        <v>132</v>
      </c>
      <c r="C54" s="29"/>
      <c r="D54" s="29"/>
      <c r="E54" s="29"/>
      <c r="F54" s="29"/>
      <c r="G54" s="111"/>
      <c r="H54" s="111"/>
      <c r="I54" s="111"/>
      <c r="J54" s="111"/>
    </row>
    <row r="55" spans="1:10" ht="12.75">
      <c r="A55" s="86"/>
      <c r="B55" s="29"/>
      <c r="C55" s="86"/>
      <c r="D55" s="86"/>
      <c r="E55" s="86"/>
      <c r="F55" s="86"/>
      <c r="G55" s="86"/>
      <c r="H55" s="86"/>
      <c r="I55" s="86"/>
      <c r="J55" s="86"/>
    </row>
    <row r="56" spans="1:10" ht="12.75">
      <c r="A56" s="86"/>
      <c r="B56" s="29"/>
      <c r="C56" s="86"/>
      <c r="D56" s="86"/>
      <c r="E56" s="86"/>
      <c r="F56" s="86"/>
      <c r="G56" s="86"/>
      <c r="H56" s="86"/>
      <c r="I56" s="86"/>
      <c r="J56" s="86"/>
    </row>
    <row r="57" spans="1:10" ht="12.75">
      <c r="A57" s="86"/>
      <c r="B57" s="29"/>
      <c r="C57" s="86"/>
      <c r="D57" s="86"/>
      <c r="E57" s="86"/>
      <c r="F57" s="86"/>
      <c r="G57" s="86"/>
      <c r="H57" s="86"/>
      <c r="I57" s="86"/>
      <c r="J57" s="86"/>
    </row>
    <row r="58" spans="1:10" ht="12.75">
      <c r="A58" s="86"/>
      <c r="B58" s="29"/>
      <c r="C58" s="86"/>
      <c r="D58" s="86"/>
      <c r="E58" s="86"/>
      <c r="F58" s="86"/>
      <c r="G58" s="86"/>
      <c r="H58" s="86"/>
      <c r="I58" s="86"/>
      <c r="J58" s="86"/>
    </row>
    <row r="59" spans="1:10" ht="12.75">
      <c r="A59" s="86"/>
      <c r="B59" s="29"/>
      <c r="C59" s="86"/>
      <c r="D59" s="86"/>
      <c r="E59" s="86"/>
      <c r="F59" s="86"/>
      <c r="G59" s="179" t="s">
        <v>61</v>
      </c>
      <c r="H59" s="180"/>
      <c r="I59" s="180"/>
      <c r="J59" s="180"/>
    </row>
    <row r="60" spans="1:10" ht="15.75">
      <c r="A60" s="86"/>
      <c r="B60" s="29"/>
      <c r="C60" s="86"/>
      <c r="D60" s="86"/>
      <c r="E60" s="86"/>
      <c r="F60" s="86"/>
      <c r="G60" s="83">
        <v>38260</v>
      </c>
      <c r="H60" s="84"/>
      <c r="I60" s="85"/>
      <c r="J60" s="83">
        <v>37894</v>
      </c>
    </row>
    <row r="61" spans="1:10" ht="12.75">
      <c r="A61" s="86"/>
      <c r="B61" s="29"/>
      <c r="C61" s="86"/>
      <c r="D61" s="86"/>
      <c r="E61" s="86"/>
      <c r="F61" s="86"/>
      <c r="G61" s="87" t="s">
        <v>62</v>
      </c>
      <c r="H61" s="86"/>
      <c r="I61" s="87" t="s">
        <v>62</v>
      </c>
      <c r="J61" s="87" t="s">
        <v>62</v>
      </c>
    </row>
    <row r="62" spans="1:10" ht="12.75">
      <c r="A62" s="86"/>
      <c r="B62" s="29"/>
      <c r="C62" s="86"/>
      <c r="D62" s="86"/>
      <c r="E62" s="86"/>
      <c r="F62" s="86"/>
      <c r="G62" s="86"/>
      <c r="H62" s="86"/>
      <c r="I62" s="86"/>
      <c r="J62" s="86"/>
    </row>
    <row r="63" spans="1:10" ht="12.75">
      <c r="A63" s="86"/>
      <c r="B63" s="89" t="s">
        <v>87</v>
      </c>
      <c r="C63" s="90"/>
      <c r="D63" s="90"/>
      <c r="E63" s="90"/>
      <c r="F63" s="86"/>
      <c r="G63" s="96"/>
      <c r="H63" s="86"/>
      <c r="I63" s="96"/>
      <c r="J63" s="96"/>
    </row>
    <row r="64" spans="1:10" ht="12.75">
      <c r="A64" s="86"/>
      <c r="B64" s="89"/>
      <c r="C64" s="112"/>
      <c r="D64" s="86"/>
      <c r="E64" s="86"/>
      <c r="F64" s="86"/>
      <c r="G64" s="103"/>
      <c r="H64" s="86"/>
      <c r="I64" s="103"/>
      <c r="J64" s="103"/>
    </row>
    <row r="65" spans="1:10" ht="12.75">
      <c r="A65" s="86"/>
      <c r="B65" s="113" t="s">
        <v>88</v>
      </c>
      <c r="C65" s="112"/>
      <c r="D65" s="86"/>
      <c r="E65" s="86"/>
      <c r="F65" s="86"/>
      <c r="G65" s="114"/>
      <c r="H65" s="86"/>
      <c r="I65" s="114"/>
      <c r="J65" s="114">
        <v>2600</v>
      </c>
    </row>
    <row r="66" spans="1:10" ht="12.75">
      <c r="A66" s="86"/>
      <c r="B66" s="113" t="s">
        <v>89</v>
      </c>
      <c r="C66" s="112"/>
      <c r="D66" s="86"/>
      <c r="E66" s="86"/>
      <c r="F66" s="86"/>
      <c r="G66" s="115">
        <f>+'[3]CF Sum'!H74/1000</f>
        <v>-121715.804</v>
      </c>
      <c r="H66" s="86"/>
      <c r="I66" s="115"/>
      <c r="J66" s="115">
        <v>-117250</v>
      </c>
    </row>
    <row r="67" spans="1:10" ht="12.75">
      <c r="A67" s="86"/>
      <c r="B67" s="113" t="s">
        <v>90</v>
      </c>
      <c r="C67" s="112"/>
      <c r="D67" s="86"/>
      <c r="E67" s="86"/>
      <c r="F67" s="86"/>
      <c r="G67" s="116">
        <f>+'[3]CF Sum'!H75/1000</f>
        <v>62796.583</v>
      </c>
      <c r="H67" s="86"/>
      <c r="I67" s="116"/>
      <c r="J67" s="116">
        <v>48982</v>
      </c>
    </row>
    <row r="68" spans="1:10" ht="12.75">
      <c r="A68" s="86"/>
      <c r="B68" s="113" t="s">
        <v>91</v>
      </c>
      <c r="C68" s="112"/>
      <c r="D68" s="86"/>
      <c r="E68" s="86"/>
      <c r="F68" s="86"/>
      <c r="G68" s="117">
        <f>+'[3]CF Sum'!H76/1000</f>
        <v>-150.101</v>
      </c>
      <c r="H68" s="86"/>
      <c r="I68" s="117"/>
      <c r="J68" s="117">
        <v>-160</v>
      </c>
    </row>
    <row r="69" spans="1:10" ht="12.75">
      <c r="A69" s="29"/>
      <c r="B69" s="113"/>
      <c r="C69" s="86"/>
      <c r="D69" s="86"/>
      <c r="E69" s="86"/>
      <c r="F69" s="86"/>
      <c r="G69" s="118"/>
      <c r="H69" s="104"/>
      <c r="I69" s="118"/>
      <c r="J69" s="118"/>
    </row>
    <row r="70" spans="1:10" ht="12.75">
      <c r="A70" s="86"/>
      <c r="B70" s="29" t="s">
        <v>92</v>
      </c>
      <c r="C70" s="86"/>
      <c r="D70" s="86"/>
      <c r="E70" s="86"/>
      <c r="F70" s="86"/>
      <c r="G70" s="119">
        <f>SUM(G65:G68)</f>
        <v>-59069.32200000001</v>
      </c>
      <c r="H70" s="120"/>
      <c r="I70" s="119">
        <f>SUM(I65:I68)</f>
        <v>0</v>
      </c>
      <c r="J70" s="119">
        <f>SUM(J65:J68)</f>
        <v>-65828</v>
      </c>
    </row>
    <row r="71" spans="1:10" ht="12.75">
      <c r="A71" s="86"/>
      <c r="B71" s="29"/>
      <c r="C71" s="86"/>
      <c r="D71" s="86"/>
      <c r="E71" s="86"/>
      <c r="F71" s="86"/>
      <c r="G71" s="92"/>
      <c r="H71" s="121"/>
      <c r="I71" s="92"/>
      <c r="J71" s="92"/>
    </row>
    <row r="72" spans="1:10" ht="12.75">
      <c r="A72" s="86"/>
      <c r="B72" s="89" t="s">
        <v>93</v>
      </c>
      <c r="C72" s="86"/>
      <c r="D72" s="86"/>
      <c r="E72" s="86"/>
      <c r="F72" s="86"/>
      <c r="G72" s="93">
        <f>G70+G49+G41</f>
        <v>-855.5480000000243</v>
      </c>
      <c r="H72" s="93"/>
      <c r="I72" s="93">
        <f>I70+I49+I41</f>
        <v>0</v>
      </c>
      <c r="J72" s="93">
        <f>J70+J49+J41</f>
        <v>-4299</v>
      </c>
    </row>
    <row r="73" spans="1:10" ht="12.75">
      <c r="A73" s="86"/>
      <c r="B73" s="29"/>
      <c r="C73" s="29"/>
      <c r="D73" s="29"/>
      <c r="E73" s="29"/>
      <c r="F73" s="29"/>
      <c r="G73" s="86"/>
      <c r="H73" s="86"/>
      <c r="I73" s="86"/>
      <c r="J73" s="86"/>
    </row>
    <row r="74" spans="1:10" ht="12.75">
      <c r="A74" s="86"/>
      <c r="B74" s="89" t="s">
        <v>94</v>
      </c>
      <c r="C74" s="86"/>
      <c r="D74" s="86"/>
      <c r="E74" s="86"/>
      <c r="F74" s="86"/>
      <c r="G74" s="95">
        <f>+'[3]CF Sum'!H85/1000</f>
        <v>10279.608</v>
      </c>
      <c r="H74" s="86"/>
      <c r="I74" s="95"/>
      <c r="J74" s="122">
        <v>12410</v>
      </c>
    </row>
    <row r="75" spans="1:10" ht="12.75">
      <c r="A75" s="86"/>
      <c r="B75" s="29"/>
      <c r="C75" s="86"/>
      <c r="D75" s="86"/>
      <c r="E75" s="86"/>
      <c r="F75" s="86"/>
      <c r="G75" s="86"/>
      <c r="H75" s="86"/>
      <c r="I75" s="86"/>
      <c r="J75" s="86"/>
    </row>
    <row r="76" spans="1:10" ht="13.5" thickBot="1">
      <c r="A76" s="86"/>
      <c r="B76" s="89" t="s">
        <v>95</v>
      </c>
      <c r="C76" s="86"/>
      <c r="D76" s="86"/>
      <c r="E76" s="86"/>
      <c r="F76" s="86"/>
      <c r="G76" s="123">
        <f>G74+G72</f>
        <v>9424.059999999976</v>
      </c>
      <c r="H76" s="96"/>
      <c r="I76" s="123">
        <f>I74+I72</f>
        <v>0</v>
      </c>
      <c r="J76" s="123">
        <f>J74+J72</f>
        <v>8111</v>
      </c>
    </row>
    <row r="77" spans="1:10" ht="13.5" thickTop="1">
      <c r="A77" s="124"/>
      <c r="B77" s="125"/>
      <c r="C77" s="124"/>
      <c r="D77" s="124"/>
      <c r="E77" s="124"/>
      <c r="F77" s="124"/>
      <c r="G77" s="126"/>
      <c r="H77" s="124"/>
      <c r="I77" s="126"/>
      <c r="J77" s="126"/>
    </row>
    <row r="78" spans="1:10" ht="12.75">
      <c r="A78" s="124"/>
      <c r="B78" s="94" t="s">
        <v>96</v>
      </c>
      <c r="C78" s="86"/>
      <c r="D78" s="86"/>
      <c r="E78" s="86"/>
      <c r="F78" s="86"/>
      <c r="G78" s="94"/>
      <c r="H78" s="124"/>
      <c r="I78" s="127"/>
      <c r="J78" s="94"/>
    </row>
    <row r="79" spans="1:10" ht="12.75">
      <c r="A79" s="124"/>
      <c r="B79" s="94"/>
      <c r="C79" s="94"/>
      <c r="D79" s="128"/>
      <c r="E79" s="80"/>
      <c r="F79" s="94"/>
      <c r="G79" s="129"/>
      <c r="H79" s="124"/>
      <c r="I79" s="127"/>
      <c r="J79" s="129"/>
    </row>
    <row r="80" spans="1:10" ht="12.75">
      <c r="A80" s="124"/>
      <c r="B80" s="94"/>
      <c r="C80" s="94"/>
      <c r="D80" s="130"/>
      <c r="E80" s="94"/>
      <c r="F80" s="94"/>
      <c r="G80" s="80" t="s">
        <v>9</v>
      </c>
      <c r="H80" s="124"/>
      <c r="I80" s="127"/>
      <c r="J80" s="80" t="s">
        <v>9</v>
      </c>
    </row>
    <row r="81" spans="1:10" ht="12.75">
      <c r="A81" s="124"/>
      <c r="B81" s="94" t="s">
        <v>97</v>
      </c>
      <c r="C81" s="94"/>
      <c r="D81" s="131"/>
      <c r="E81" s="132"/>
      <c r="F81" s="94"/>
      <c r="G81" s="132">
        <f>+'[3]CF Sum'!H96/1000</f>
        <v>46281.206</v>
      </c>
      <c r="H81" s="124"/>
      <c r="I81" s="127"/>
      <c r="J81" s="132">
        <v>58554</v>
      </c>
    </row>
    <row r="82" spans="1:10" ht="12.75">
      <c r="A82" s="124"/>
      <c r="B82" s="94" t="s">
        <v>98</v>
      </c>
      <c r="C82" s="94"/>
      <c r="D82" s="131"/>
      <c r="E82" s="132"/>
      <c r="F82" s="94"/>
      <c r="G82" s="132">
        <f>+'[3]CF Sum'!H97/1000</f>
        <v>9424.059</v>
      </c>
      <c r="H82" s="124"/>
      <c r="I82" s="133"/>
      <c r="J82" s="131">
        <v>3111</v>
      </c>
    </row>
    <row r="83" spans="1:10" ht="12.75">
      <c r="A83" s="124"/>
      <c r="B83" s="94" t="s">
        <v>99</v>
      </c>
      <c r="C83" s="94"/>
      <c r="D83" s="131"/>
      <c r="E83" s="132"/>
      <c r="F83" s="94"/>
      <c r="G83" s="134">
        <f>+'[3]CF Sum'!H98/1000</f>
        <v>0</v>
      </c>
      <c r="H83" s="124"/>
      <c r="I83" s="124"/>
      <c r="J83" s="131">
        <v>-500</v>
      </c>
    </row>
    <row r="84" spans="1:10" ht="12.75">
      <c r="A84" s="124"/>
      <c r="B84" s="94"/>
      <c r="C84" s="94"/>
      <c r="D84" s="131"/>
      <c r="E84" s="132"/>
      <c r="F84" s="94"/>
      <c r="G84" s="131">
        <f>SUM(G81:G83)</f>
        <v>55705.265</v>
      </c>
      <c r="H84" s="124"/>
      <c r="I84" s="124"/>
      <c r="J84" s="135">
        <f>SUM(J81:J83)</f>
        <v>61165</v>
      </c>
    </row>
    <row r="85" spans="1:10" ht="12.75">
      <c r="A85" s="124"/>
      <c r="B85" s="94" t="s">
        <v>100</v>
      </c>
      <c r="C85" s="94"/>
      <c r="D85" s="131"/>
      <c r="E85" s="132"/>
      <c r="F85" s="94"/>
      <c r="G85" s="131">
        <f>+'[3]CF Sum'!H100/1000</f>
        <v>-46281.205</v>
      </c>
      <c r="H85" s="124"/>
      <c r="I85" s="124"/>
      <c r="J85" s="131">
        <v>-53054</v>
      </c>
    </row>
    <row r="86" spans="1:10" ht="12.75">
      <c r="A86" s="124"/>
      <c r="B86" s="94"/>
      <c r="C86" s="94"/>
      <c r="D86" s="136"/>
      <c r="E86" s="94"/>
      <c r="F86" s="94"/>
      <c r="G86" s="137"/>
      <c r="H86" s="124"/>
      <c r="I86" s="124"/>
      <c r="J86" s="137"/>
    </row>
    <row r="87" spans="1:10" ht="13.5" thickBot="1">
      <c r="A87" s="124"/>
      <c r="B87" s="89" t="s">
        <v>95</v>
      </c>
      <c r="C87" s="94"/>
      <c r="D87" s="138"/>
      <c r="E87" s="94"/>
      <c r="F87" s="94"/>
      <c r="G87" s="139">
        <f>G84+G85</f>
        <v>9424.059999999998</v>
      </c>
      <c r="H87" s="124"/>
      <c r="I87" s="124"/>
      <c r="J87" s="139">
        <f>J84+J85</f>
        <v>8111</v>
      </c>
    </row>
    <row r="88" spans="1:10" ht="12.75">
      <c r="A88" s="124"/>
      <c r="B88" s="29"/>
      <c r="C88" s="86"/>
      <c r="D88" s="86"/>
      <c r="E88" s="86"/>
      <c r="F88" s="86"/>
      <c r="G88" s="140"/>
      <c r="H88" s="124"/>
      <c r="I88" s="127"/>
      <c r="J88" s="124"/>
    </row>
    <row r="89" spans="1:10" ht="12.75">
      <c r="A89" s="141"/>
      <c r="B89" s="142"/>
      <c r="C89" s="142"/>
      <c r="D89" s="141"/>
      <c r="E89" s="141"/>
      <c r="F89" s="141"/>
      <c r="G89" s="141"/>
      <c r="H89" s="141"/>
      <c r="I89" s="141"/>
      <c r="J89" s="141"/>
    </row>
    <row r="90" spans="1:10" ht="12.75">
      <c r="A90" s="141"/>
      <c r="B90" s="141"/>
      <c r="C90" s="141"/>
      <c r="D90" s="141"/>
      <c r="E90" s="141"/>
      <c r="F90" s="141"/>
      <c r="G90" s="141"/>
      <c r="H90" s="141"/>
      <c r="I90" s="141"/>
      <c r="J90" s="141"/>
    </row>
    <row r="96" ht="12.75">
      <c r="B96" s="29" t="s">
        <v>130</v>
      </c>
    </row>
    <row r="97" ht="12.75">
      <c r="B97" s="29" t="s">
        <v>131</v>
      </c>
    </row>
    <row r="98" ht="12.75">
      <c r="B98" s="29" t="s">
        <v>132</v>
      </c>
    </row>
  </sheetData>
  <mergeCells count="4">
    <mergeCell ref="B2:G2"/>
    <mergeCell ref="B3:G3"/>
    <mergeCell ref="G9:J9"/>
    <mergeCell ref="G59:J59"/>
  </mergeCells>
  <printOptions/>
  <pageMargins left="0.75" right="0.75" top="1" bottom="1" header="0.5" footer="0.5"/>
  <pageSetup fitToHeight="2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kee_hock_kee</dc:creator>
  <cp:keywords/>
  <dc:description/>
  <cp:lastModifiedBy>azuan</cp:lastModifiedBy>
  <cp:lastPrinted>2004-11-24T08:17:19Z</cp:lastPrinted>
  <dcterms:created xsi:type="dcterms:W3CDTF">2004-11-23T07:40:46Z</dcterms:created>
  <dcterms:modified xsi:type="dcterms:W3CDTF">2004-11-24T08:57:25Z</dcterms:modified>
  <cp:category/>
  <cp:version/>
  <cp:contentType/>
  <cp:contentStatus/>
</cp:coreProperties>
</file>